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2021-2023" sheetId="10" r:id="rId1"/>
  </sheets>
  <definedNames>
    <definedName name="_xlnm.Print_Titles" localSheetId="0">'2021-2023'!$6:$8</definedName>
    <definedName name="_xlnm.Print_Area" localSheetId="0">'2021-2023'!$A$1:$L$289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3" i="10" l="1"/>
  <c r="J25" i="10"/>
  <c r="J97" i="10" l="1"/>
  <c r="L193" i="10" l="1"/>
  <c r="L192" i="10"/>
  <c r="K193" i="10"/>
  <c r="K192" i="10"/>
  <c r="J193" i="10"/>
  <c r="J192" i="10"/>
  <c r="L280" i="10" l="1"/>
  <c r="L67" i="10"/>
  <c r="J195" i="10" l="1"/>
  <c r="J247" i="10" l="1"/>
  <c r="J151" i="10" l="1"/>
  <c r="J21" i="10"/>
  <c r="J246" i="10" l="1"/>
  <c r="K99" i="10" l="1"/>
  <c r="J67" i="10" l="1"/>
  <c r="L97" i="10"/>
  <c r="K97" i="10"/>
  <c r="K67" i="10"/>
  <c r="L60" i="10"/>
  <c r="K60" i="10"/>
  <c r="J60" i="10"/>
  <c r="L59" i="10"/>
  <c r="K59" i="10"/>
  <c r="L58" i="10"/>
  <c r="K58" i="10"/>
  <c r="J58" i="10"/>
  <c r="I58" i="10"/>
  <c r="I73" i="10" l="1"/>
  <c r="L183" i="10" l="1"/>
  <c r="K53" i="10"/>
  <c r="L18" i="10"/>
  <c r="L12" i="10" s="1"/>
  <c r="L17" i="10"/>
  <c r="L11" i="10" s="1"/>
  <c r="L16" i="10"/>
  <c r="K17" i="10"/>
  <c r="K11" i="10" s="1"/>
  <c r="K16" i="10"/>
  <c r="K10" i="10" s="1"/>
  <c r="L10" i="10"/>
  <c r="G279" i="10" l="1"/>
  <c r="I67" i="10" l="1"/>
  <c r="I65" i="10"/>
  <c r="I59" i="10" s="1"/>
  <c r="I87" i="10" l="1"/>
  <c r="I85" i="10" l="1"/>
  <c r="I78" i="10"/>
  <c r="I60" i="10" s="1"/>
  <c r="I79" i="10"/>
  <c r="I61" i="10" l="1"/>
  <c r="J73" i="10"/>
  <c r="I101" i="10" l="1"/>
  <c r="I62" i="10"/>
  <c r="I121" i="10"/>
  <c r="I117" i="10" s="1"/>
  <c r="I115" i="10"/>
  <c r="I111" i="10" s="1"/>
  <c r="I75" i="10"/>
  <c r="I45" i="10"/>
  <c r="I39" i="10"/>
  <c r="J202" i="10"/>
  <c r="J213" i="10"/>
  <c r="J207" i="10"/>
  <c r="J219" i="10"/>
  <c r="J139" i="10"/>
  <c r="I97" i="10"/>
  <c r="G255" i="10"/>
  <c r="J71" i="10"/>
  <c r="J59" i="10" s="1"/>
  <c r="J53" i="10" s="1"/>
  <c r="K128" i="10"/>
  <c r="J128" i="10"/>
  <c r="I128" i="10"/>
  <c r="I104" i="10" s="1"/>
  <c r="H128" i="10"/>
  <c r="F127" i="10"/>
  <c r="K126" i="10"/>
  <c r="J126" i="10"/>
  <c r="I126" i="10"/>
  <c r="I102" i="10" s="1"/>
  <c r="I54" i="10" s="1"/>
  <c r="H126" i="10"/>
  <c r="F125" i="10"/>
  <c r="K124" i="10"/>
  <c r="J124" i="10"/>
  <c r="I124" i="10"/>
  <c r="H124" i="10"/>
  <c r="G123" i="10"/>
  <c r="F130" i="10"/>
  <c r="F131" i="10"/>
  <c r="F132" i="10"/>
  <c r="F134" i="10"/>
  <c r="I192" i="10"/>
  <c r="I151" i="10"/>
  <c r="I139" i="10"/>
  <c r="I135" i="10" s="1"/>
  <c r="I133" i="10"/>
  <c r="I129" i="10" s="1"/>
  <c r="I81" i="10"/>
  <c r="I37" i="10"/>
  <c r="I33" i="10" s="1"/>
  <c r="I30" i="10"/>
  <c r="I27" i="10" s="1"/>
  <c r="I31" i="10"/>
  <c r="I25" i="10"/>
  <c r="J172" i="10"/>
  <c r="K172" i="10"/>
  <c r="L172" i="10"/>
  <c r="J62" i="10"/>
  <c r="K62" i="10"/>
  <c r="L62" i="10"/>
  <c r="H58" i="10"/>
  <c r="H60" i="10"/>
  <c r="H54" i="10" s="1"/>
  <c r="L260" i="10"/>
  <c r="K260" i="10"/>
  <c r="J260" i="10"/>
  <c r="I260" i="10"/>
  <c r="H260" i="10"/>
  <c r="L259" i="10"/>
  <c r="K259" i="10"/>
  <c r="I259" i="10"/>
  <c r="H259" i="10"/>
  <c r="L258" i="10"/>
  <c r="K258" i="10"/>
  <c r="I258" i="10"/>
  <c r="H258" i="10"/>
  <c r="L257" i="10"/>
  <c r="F257" i="10" s="1"/>
  <c r="L256" i="10"/>
  <c r="K256" i="10"/>
  <c r="J256" i="10"/>
  <c r="I256" i="10"/>
  <c r="H256" i="10"/>
  <c r="G249" i="10"/>
  <c r="G243" i="10"/>
  <c r="J100" i="10"/>
  <c r="J52" i="10" s="1"/>
  <c r="K100" i="10"/>
  <c r="K52" i="10" s="1"/>
  <c r="L100" i="10"/>
  <c r="L52" i="10" s="1"/>
  <c r="J101" i="10"/>
  <c r="K101" i="10"/>
  <c r="L101" i="10"/>
  <c r="L53" i="10" s="1"/>
  <c r="J102" i="10"/>
  <c r="K102" i="10"/>
  <c r="K54" i="10" s="1"/>
  <c r="L102" i="10"/>
  <c r="L54" i="10" s="1"/>
  <c r="J104" i="10"/>
  <c r="K104" i="10"/>
  <c r="L104" i="10"/>
  <c r="H104" i="10"/>
  <c r="H102" i="10"/>
  <c r="H101" i="10"/>
  <c r="F101" i="10" s="1"/>
  <c r="H100" i="10"/>
  <c r="I267" i="10"/>
  <c r="I237" i="10"/>
  <c r="I236" i="10"/>
  <c r="I230" i="10" s="1"/>
  <c r="I235" i="10"/>
  <c r="I234" i="10"/>
  <c r="I232" i="10"/>
  <c r="I219" i="10"/>
  <c r="I213" i="10"/>
  <c r="I207" i="10"/>
  <c r="I206" i="10"/>
  <c r="I205" i="10"/>
  <c r="I229" i="10" s="1"/>
  <c r="I204" i="10"/>
  <c r="I203" i="10"/>
  <c r="I202" i="10"/>
  <c r="I193" i="10"/>
  <c r="I183" i="10"/>
  <c r="I177" i="10"/>
  <c r="I176" i="10"/>
  <c r="I175" i="10"/>
  <c r="I174" i="10"/>
  <c r="I173" i="10"/>
  <c r="I172" i="10"/>
  <c r="I165" i="10"/>
  <c r="I164" i="10"/>
  <c r="I163" i="10"/>
  <c r="I162" i="10"/>
  <c r="I161" i="10"/>
  <c r="I160" i="10"/>
  <c r="I157" i="10"/>
  <c r="I153" i="10" s="1"/>
  <c r="I146" i="10"/>
  <c r="I144" i="10"/>
  <c r="I143" i="10"/>
  <c r="I142" i="10"/>
  <c r="I105" i="10"/>
  <c r="I93" i="10"/>
  <c r="I20" i="10"/>
  <c r="I14" i="10" s="1"/>
  <c r="I18" i="10"/>
  <c r="I12" i="10" s="1"/>
  <c r="I17" i="10"/>
  <c r="I11" i="10" s="1"/>
  <c r="I16" i="10"/>
  <c r="I10" i="10" s="1"/>
  <c r="L93" i="10"/>
  <c r="K93" i="10"/>
  <c r="K157" i="10"/>
  <c r="J157" i="10"/>
  <c r="J153" i="10"/>
  <c r="L151" i="10"/>
  <c r="K151" i="10"/>
  <c r="K145" i="10" s="1"/>
  <c r="J147" i="10"/>
  <c r="L139" i="10"/>
  <c r="L135" i="10" s="1"/>
  <c r="K139" i="10"/>
  <c r="K135" i="10"/>
  <c r="L133" i="10"/>
  <c r="L129" i="10" s="1"/>
  <c r="K133" i="10"/>
  <c r="L121" i="10"/>
  <c r="K121" i="10"/>
  <c r="K103" i="10" s="1"/>
  <c r="J121" i="10"/>
  <c r="J37" i="10"/>
  <c r="J16" i="10"/>
  <c r="J10" i="10" s="1"/>
  <c r="K31" i="10"/>
  <c r="K27" i="10" s="1"/>
  <c r="L31" i="10"/>
  <c r="J31" i="10"/>
  <c r="L25" i="10"/>
  <c r="L19" i="10" s="1"/>
  <c r="L13" i="10" s="1"/>
  <c r="K25" i="10"/>
  <c r="K19" i="10" s="1"/>
  <c r="K13" i="10" s="1"/>
  <c r="F269" i="10"/>
  <c r="F270" i="10"/>
  <c r="F271" i="10"/>
  <c r="F272" i="10"/>
  <c r="F268" i="10"/>
  <c r="F242" i="10"/>
  <c r="F239" i="10"/>
  <c r="F240" i="10"/>
  <c r="F241" i="10"/>
  <c r="F238" i="10"/>
  <c r="L233" i="10"/>
  <c r="F233" i="10" s="1"/>
  <c r="F221" i="10"/>
  <c r="F222" i="10"/>
  <c r="F223" i="10"/>
  <c r="F224" i="10"/>
  <c r="F220" i="10"/>
  <c r="F215" i="10"/>
  <c r="F216" i="10"/>
  <c r="F217" i="10"/>
  <c r="F218" i="10"/>
  <c r="F214" i="10"/>
  <c r="F209" i="10"/>
  <c r="F210" i="10"/>
  <c r="F211" i="10"/>
  <c r="F212" i="10"/>
  <c r="F208" i="10"/>
  <c r="F191" i="10"/>
  <c r="F194" i="10"/>
  <c r="F190" i="10"/>
  <c r="F185" i="10"/>
  <c r="F186" i="10"/>
  <c r="F187" i="10"/>
  <c r="F188" i="10"/>
  <c r="F184" i="10"/>
  <c r="F179" i="10"/>
  <c r="F180" i="10"/>
  <c r="F181" i="10"/>
  <c r="F182" i="10"/>
  <c r="F167" i="10"/>
  <c r="F168" i="10"/>
  <c r="F169" i="10"/>
  <c r="F170" i="10"/>
  <c r="F166" i="10"/>
  <c r="F155" i="10"/>
  <c r="F156" i="10"/>
  <c r="F158" i="10"/>
  <c r="F154" i="10"/>
  <c r="F149" i="10"/>
  <c r="F150" i="10"/>
  <c r="F152" i="10"/>
  <c r="F148" i="10"/>
  <c r="F137" i="10"/>
  <c r="F138" i="10"/>
  <c r="F140" i="10"/>
  <c r="F136" i="10"/>
  <c r="F119" i="10"/>
  <c r="F120" i="10"/>
  <c r="F122" i="10"/>
  <c r="F118" i="10"/>
  <c r="F113" i="10"/>
  <c r="F114" i="10"/>
  <c r="F116" i="10"/>
  <c r="F112" i="10"/>
  <c r="F107" i="10"/>
  <c r="F108" i="10"/>
  <c r="F109" i="10"/>
  <c r="F110" i="10"/>
  <c r="F106" i="10"/>
  <c r="F95" i="10"/>
  <c r="F96" i="10"/>
  <c r="F98" i="10"/>
  <c r="F94" i="10"/>
  <c r="F89" i="10"/>
  <c r="F90" i="10"/>
  <c r="F92" i="10"/>
  <c r="F88" i="10"/>
  <c r="F83" i="10"/>
  <c r="F86" i="10"/>
  <c r="F82" i="10"/>
  <c r="F77" i="10"/>
  <c r="F78" i="10"/>
  <c r="F80" i="10"/>
  <c r="F76" i="10"/>
  <c r="F72" i="10"/>
  <c r="F74" i="10"/>
  <c r="F70" i="10"/>
  <c r="F65" i="10"/>
  <c r="F66" i="10"/>
  <c r="F68" i="10"/>
  <c r="F64" i="10"/>
  <c r="F47" i="10"/>
  <c r="F48" i="10"/>
  <c r="F49" i="10"/>
  <c r="F50" i="10"/>
  <c r="F46" i="10"/>
  <c r="F41" i="10"/>
  <c r="F42" i="10"/>
  <c r="F43" i="10"/>
  <c r="F44" i="10"/>
  <c r="F40" i="10"/>
  <c r="F35" i="10"/>
  <c r="F36" i="10"/>
  <c r="F37" i="10"/>
  <c r="F33" i="10" s="1"/>
  <c r="F38" i="10"/>
  <c r="F34" i="10"/>
  <c r="F29" i="10"/>
  <c r="F30" i="10"/>
  <c r="F32" i="10"/>
  <c r="F28" i="10"/>
  <c r="F23" i="10"/>
  <c r="F24" i="10"/>
  <c r="F26" i="10"/>
  <c r="F22" i="10"/>
  <c r="L20" i="10"/>
  <c r="L14" i="10"/>
  <c r="L33" i="10"/>
  <c r="L39" i="10"/>
  <c r="L45" i="10"/>
  <c r="L63" i="10"/>
  <c r="L69" i="10"/>
  <c r="L75" i="10"/>
  <c r="L87" i="10"/>
  <c r="L85" i="10" s="1"/>
  <c r="L105" i="10"/>
  <c r="L111" i="10"/>
  <c r="L142" i="10"/>
  <c r="L143" i="10"/>
  <c r="L144" i="10"/>
  <c r="L146" i="10"/>
  <c r="L153" i="10"/>
  <c r="L160" i="10"/>
  <c r="L161" i="10"/>
  <c r="L159" i="10" s="1"/>
  <c r="L162" i="10"/>
  <c r="L163" i="10"/>
  <c r="L164" i="10"/>
  <c r="L165" i="10"/>
  <c r="L173" i="10"/>
  <c r="L174" i="10"/>
  <c r="L175" i="10"/>
  <c r="L176" i="10"/>
  <c r="L177" i="10"/>
  <c r="L189" i="10"/>
  <c r="L202" i="10"/>
  <c r="L203" i="10"/>
  <c r="L204" i="10"/>
  <c r="L205" i="10"/>
  <c r="L206" i="10"/>
  <c r="L207" i="10"/>
  <c r="L213" i="10"/>
  <c r="L219" i="10"/>
  <c r="L232" i="10"/>
  <c r="L234" i="10"/>
  <c r="L235" i="10"/>
  <c r="L236" i="10"/>
  <c r="L237" i="10"/>
  <c r="L267" i="10"/>
  <c r="L274" i="10"/>
  <c r="L275" i="10"/>
  <c r="L276" i="10"/>
  <c r="L277" i="10"/>
  <c r="L278" i="10"/>
  <c r="L229" i="10"/>
  <c r="L226" i="10"/>
  <c r="H69" i="10"/>
  <c r="K69" i="10"/>
  <c r="G69" i="10"/>
  <c r="J111" i="10"/>
  <c r="F193" i="10"/>
  <c r="K173" i="10"/>
  <c r="K174" i="10"/>
  <c r="K175" i="10"/>
  <c r="K176" i="10"/>
  <c r="J173" i="10"/>
  <c r="J174" i="10"/>
  <c r="J175" i="10"/>
  <c r="J176" i="10"/>
  <c r="H133" i="10"/>
  <c r="H129" i="10" s="1"/>
  <c r="H97" i="10"/>
  <c r="F97" i="10" s="1"/>
  <c r="H91" i="10"/>
  <c r="H87" i="10" s="1"/>
  <c r="H79" i="10"/>
  <c r="F79" i="10" s="1"/>
  <c r="H31" i="10"/>
  <c r="H178" i="10"/>
  <c r="H25" i="10"/>
  <c r="H21" i="10" s="1"/>
  <c r="H67" i="10"/>
  <c r="H63" i="10" s="1"/>
  <c r="K165" i="10"/>
  <c r="J165" i="10"/>
  <c r="H165" i="10"/>
  <c r="G165" i="10"/>
  <c r="K164" i="10"/>
  <c r="J164" i="10"/>
  <c r="H164" i="10"/>
  <c r="K163" i="10"/>
  <c r="J163" i="10"/>
  <c r="H163" i="10"/>
  <c r="K162" i="10"/>
  <c r="J162" i="10"/>
  <c r="H162" i="10"/>
  <c r="K161" i="10"/>
  <c r="J161" i="10"/>
  <c r="H161" i="10"/>
  <c r="K160" i="10"/>
  <c r="J160" i="10"/>
  <c r="H160" i="10"/>
  <c r="G159" i="10"/>
  <c r="J20" i="10"/>
  <c r="J14" i="10"/>
  <c r="K20" i="10"/>
  <c r="K14" i="10" s="1"/>
  <c r="J18" i="10"/>
  <c r="J12" i="10" s="1"/>
  <c r="K18" i="10"/>
  <c r="K12" i="10" s="1"/>
  <c r="J17" i="10"/>
  <c r="J11" i="10" s="1"/>
  <c r="H17" i="10"/>
  <c r="H18" i="10"/>
  <c r="H20" i="10"/>
  <c r="H16" i="10"/>
  <c r="H10" i="10" s="1"/>
  <c r="K278" i="10"/>
  <c r="K277" i="10"/>
  <c r="K276" i="10"/>
  <c r="K275" i="10"/>
  <c r="K274" i="10"/>
  <c r="H267" i="10"/>
  <c r="G267" i="10"/>
  <c r="J267" i="10"/>
  <c r="K267" i="10"/>
  <c r="H45" i="10"/>
  <c r="G45" i="10"/>
  <c r="J45" i="10"/>
  <c r="K45" i="10"/>
  <c r="H157" i="10"/>
  <c r="H151" i="10"/>
  <c r="H145" i="10" s="1"/>
  <c r="H139" i="10"/>
  <c r="H135" i="10" s="1"/>
  <c r="H115" i="10"/>
  <c r="J87" i="10"/>
  <c r="J61" i="10" s="1"/>
  <c r="K147" i="10"/>
  <c r="J135" i="10"/>
  <c r="J129" i="10"/>
  <c r="K75" i="10"/>
  <c r="J75" i="10"/>
  <c r="J63" i="10"/>
  <c r="K153" i="10"/>
  <c r="J189" i="10"/>
  <c r="F192" i="10"/>
  <c r="H189" i="10"/>
  <c r="G189" i="10"/>
  <c r="J27" i="10"/>
  <c r="J237" i="10"/>
  <c r="J236" i="10"/>
  <c r="J235" i="10"/>
  <c r="J234" i="10"/>
  <c r="J232" i="10"/>
  <c r="J226" i="10" s="1"/>
  <c r="J206" i="10"/>
  <c r="J205" i="10"/>
  <c r="J204" i="10"/>
  <c r="J203" i="10"/>
  <c r="J183" i="10"/>
  <c r="J177" i="10"/>
  <c r="J146" i="10"/>
  <c r="J144" i="10"/>
  <c r="J143" i="10"/>
  <c r="J142" i="10"/>
  <c r="J39" i="10"/>
  <c r="J33" i="10"/>
  <c r="G129" i="10"/>
  <c r="K39" i="10"/>
  <c r="H39" i="10"/>
  <c r="G39" i="10"/>
  <c r="K203" i="10"/>
  <c r="H203" i="10"/>
  <c r="H173" i="10"/>
  <c r="H174" i="10"/>
  <c r="H175" i="10"/>
  <c r="H176" i="10"/>
  <c r="K177" i="10"/>
  <c r="G177" i="10"/>
  <c r="H183" i="10"/>
  <c r="G183" i="10"/>
  <c r="K143" i="10"/>
  <c r="H143" i="10"/>
  <c r="G219" i="10"/>
  <c r="H219" i="10"/>
  <c r="K219" i="10"/>
  <c r="H62" i="10"/>
  <c r="H117" i="10"/>
  <c r="G117" i="10"/>
  <c r="G111" i="10"/>
  <c r="K105" i="10"/>
  <c r="H105" i="10"/>
  <c r="G105" i="10"/>
  <c r="G99" i="10"/>
  <c r="K87" i="10"/>
  <c r="K85" i="10" s="1"/>
  <c r="G87" i="10"/>
  <c r="H81" i="10"/>
  <c r="G81" i="10"/>
  <c r="G75" i="10"/>
  <c r="G63" i="10"/>
  <c r="G57" i="10"/>
  <c r="G51" i="10"/>
  <c r="K206" i="10"/>
  <c r="F206" i="10" s="1"/>
  <c r="K205" i="10"/>
  <c r="K204" i="10"/>
  <c r="K202" i="10"/>
  <c r="H204" i="10"/>
  <c r="H228" i="10" s="1"/>
  <c r="H205" i="10"/>
  <c r="H206" i="10"/>
  <c r="H202" i="10"/>
  <c r="G93" i="10"/>
  <c r="G213" i="10"/>
  <c r="H213" i="10"/>
  <c r="K213" i="10"/>
  <c r="G207" i="10"/>
  <c r="H207" i="10"/>
  <c r="K207" i="10"/>
  <c r="G201" i="10"/>
  <c r="G237" i="10"/>
  <c r="H237" i="10"/>
  <c r="K237" i="10"/>
  <c r="H232" i="10"/>
  <c r="H226" i="10" s="1"/>
  <c r="K232" i="10"/>
  <c r="H234" i="10"/>
  <c r="K234" i="10"/>
  <c r="H235" i="10"/>
  <c r="H229" i="10" s="1"/>
  <c r="K235" i="10"/>
  <c r="K229" i="10" s="1"/>
  <c r="H236" i="10"/>
  <c r="K236" i="10"/>
  <c r="G231" i="10"/>
  <c r="G225" i="10"/>
  <c r="G195" i="10"/>
  <c r="G15" i="10"/>
  <c r="G9" i="10"/>
  <c r="H33" i="10"/>
  <c r="K33" i="10"/>
  <c r="H144" i="10"/>
  <c r="H142" i="10"/>
  <c r="G171" i="10"/>
  <c r="G27" i="10"/>
  <c r="K144" i="10"/>
  <c r="K146" i="10"/>
  <c r="K142" i="10"/>
  <c r="G141" i="10"/>
  <c r="G21" i="10"/>
  <c r="G33" i="10"/>
  <c r="G135" i="10"/>
  <c r="G147" i="10"/>
  <c r="G153" i="10"/>
  <c r="K111" i="10"/>
  <c r="F146" i="10"/>
  <c r="H177" i="10"/>
  <c r="F178" i="10"/>
  <c r="F91" i="10"/>
  <c r="H153" i="10"/>
  <c r="J105" i="10"/>
  <c r="H27" i="10"/>
  <c r="K189" i="10"/>
  <c r="H172" i="10"/>
  <c r="H11" i="10"/>
  <c r="F71" i="10"/>
  <c r="L27" i="10"/>
  <c r="K117" i="10"/>
  <c r="L117" i="10"/>
  <c r="L103" i="10"/>
  <c r="J93" i="10"/>
  <c r="J230" i="10"/>
  <c r="H12" i="10"/>
  <c r="I226" i="10"/>
  <c r="K227" i="10"/>
  <c r="H14" i="10"/>
  <c r="L147" i="10"/>
  <c r="L145" i="10"/>
  <c r="L231" i="10"/>
  <c r="H103" i="10"/>
  <c r="H111" i="10"/>
  <c r="H61" i="10"/>
  <c r="L21" i="10"/>
  <c r="F84" i="10"/>
  <c r="J145" i="10"/>
  <c r="L15" i="10"/>
  <c r="F105" i="10" l="1"/>
  <c r="F232" i="10"/>
  <c r="F172" i="10"/>
  <c r="H230" i="10"/>
  <c r="K273" i="10"/>
  <c r="K266" i="10" s="1"/>
  <c r="I278" i="10" s="1"/>
  <c r="F164" i="10"/>
  <c r="H75" i="10"/>
  <c r="F39" i="10"/>
  <c r="F93" i="10"/>
  <c r="F213" i="10"/>
  <c r="F202" i="10"/>
  <c r="L273" i="10"/>
  <c r="L266" i="10" s="1"/>
  <c r="L254" i="10" s="1"/>
  <c r="L248" i="10" s="1"/>
  <c r="L200" i="10" s="1"/>
  <c r="L284" i="10" s="1"/>
  <c r="F175" i="10"/>
  <c r="L9" i="10"/>
  <c r="H99" i="10"/>
  <c r="J56" i="10"/>
  <c r="H57" i="10"/>
  <c r="F25" i="10"/>
  <c r="F21" i="10" s="1"/>
  <c r="I145" i="10"/>
  <c r="I141" i="10" s="1"/>
  <c r="F27" i="10"/>
  <c r="F177" i="10"/>
  <c r="K141" i="10"/>
  <c r="F144" i="10"/>
  <c r="F236" i="10"/>
  <c r="F161" i="10"/>
  <c r="J159" i="10"/>
  <c r="F31" i="10"/>
  <c r="F207" i="10"/>
  <c r="F237" i="10"/>
  <c r="I201" i="10"/>
  <c r="F234" i="10"/>
  <c r="L56" i="10"/>
  <c r="I189" i="10"/>
  <c r="F12" i="10"/>
  <c r="H225" i="10"/>
  <c r="I147" i="10"/>
  <c r="F58" i="10"/>
  <c r="K230" i="10"/>
  <c r="F203" i="10"/>
  <c r="F67" i="10"/>
  <c r="F63" i="10" s="1"/>
  <c r="H19" i="10"/>
  <c r="H13" i="10" s="1"/>
  <c r="H9" i="10" s="1"/>
  <c r="K228" i="10"/>
  <c r="F176" i="10"/>
  <c r="H52" i="10"/>
  <c r="F17" i="10"/>
  <c r="H147" i="10"/>
  <c r="H201" i="10"/>
  <c r="H15" i="10"/>
  <c r="F163" i="10"/>
  <c r="L230" i="10"/>
  <c r="L81" i="10"/>
  <c r="L61" i="10"/>
  <c r="L57" i="10" s="1"/>
  <c r="F219" i="10"/>
  <c r="I159" i="10"/>
  <c r="F260" i="10"/>
  <c r="K56" i="10"/>
  <c r="K123" i="10"/>
  <c r="I56" i="10"/>
  <c r="J69" i="10"/>
  <c r="H231" i="10"/>
  <c r="F18" i="10"/>
  <c r="H171" i="10"/>
  <c r="F204" i="10"/>
  <c r="F201" i="10" s="1"/>
  <c r="K81" i="10"/>
  <c r="K61" i="10"/>
  <c r="K55" i="10" s="1"/>
  <c r="F62" i="10"/>
  <c r="F143" i="10"/>
  <c r="K159" i="10"/>
  <c r="L228" i="10"/>
  <c r="I171" i="10"/>
  <c r="K255" i="10"/>
  <c r="F259" i="10"/>
  <c r="F59" i="10"/>
  <c r="F87" i="10"/>
  <c r="F60" i="10"/>
  <c r="J141" i="10"/>
  <c r="F145" i="10"/>
  <c r="J81" i="10"/>
  <c r="F85" i="10"/>
  <c r="F81" i="10" s="1"/>
  <c r="J123" i="10"/>
  <c r="F126" i="10"/>
  <c r="H159" i="10"/>
  <c r="J103" i="10"/>
  <c r="J99" i="10" s="1"/>
  <c r="J117" i="10"/>
  <c r="F121" i="10"/>
  <c r="F117" i="10" s="1"/>
  <c r="K129" i="10"/>
  <c r="F133" i="10"/>
  <c r="F129" i="10" s="1"/>
  <c r="F16" i="10"/>
  <c r="F162" i="10"/>
  <c r="J255" i="10"/>
  <c r="F256" i="10"/>
  <c r="F258" i="10"/>
  <c r="H255" i="10"/>
  <c r="F139" i="10"/>
  <c r="F135" i="10" s="1"/>
  <c r="J278" i="10"/>
  <c r="H55" i="10"/>
  <c r="F11" i="10"/>
  <c r="F75" i="10"/>
  <c r="F160" i="10"/>
  <c r="F159" i="10" s="1"/>
  <c r="F230" i="10"/>
  <c r="F14" i="10"/>
  <c r="H93" i="10"/>
  <c r="F142" i="10"/>
  <c r="H141" i="10"/>
  <c r="K226" i="10"/>
  <c r="K231" i="10"/>
  <c r="F205" i="10"/>
  <c r="J229" i="10"/>
  <c r="F229" i="10" s="1"/>
  <c r="F183" i="10"/>
  <c r="F128" i="10"/>
  <c r="K15" i="10"/>
  <c r="J171" i="10"/>
  <c r="K171" i="10"/>
  <c r="F165" i="10"/>
  <c r="F189" i="10"/>
  <c r="L99" i="10"/>
  <c r="F124" i="10"/>
  <c r="F123" i="10" s="1"/>
  <c r="J201" i="10"/>
  <c r="K201" i="10"/>
  <c r="H56" i="10"/>
  <c r="F174" i="10"/>
  <c r="F151" i="10"/>
  <c r="F147" i="10" s="1"/>
  <c r="F20" i="10"/>
  <c r="L141" i="10"/>
  <c r="F267" i="10"/>
  <c r="K63" i="10"/>
  <c r="I228" i="10"/>
  <c r="I231" i="10"/>
  <c r="F102" i="10"/>
  <c r="L255" i="10"/>
  <c r="I21" i="10"/>
  <c r="I19" i="10"/>
  <c r="I15" i="10" s="1"/>
  <c r="I57" i="10"/>
  <c r="I63" i="10"/>
  <c r="I100" i="10"/>
  <c r="I52" i="10" s="1"/>
  <c r="I123" i="10"/>
  <c r="I103" i="10"/>
  <c r="F115" i="10"/>
  <c r="F111" i="10" s="1"/>
  <c r="F173" i="10"/>
  <c r="J228" i="10"/>
  <c r="J231" i="10"/>
  <c r="K21" i="10"/>
  <c r="F157" i="10"/>
  <c r="F153" i="10" s="1"/>
  <c r="L227" i="10"/>
  <c r="L201" i="10"/>
  <c r="F45" i="10"/>
  <c r="F235" i="10"/>
  <c r="F104" i="10"/>
  <c r="I255" i="10"/>
  <c r="L171" i="10"/>
  <c r="F73" i="10"/>
  <c r="F69" i="10" s="1"/>
  <c r="H123" i="10"/>
  <c r="J54" i="10"/>
  <c r="J19" i="10"/>
  <c r="I69" i="10"/>
  <c r="I53" i="10"/>
  <c r="F103" i="10" l="1"/>
  <c r="K265" i="10"/>
  <c r="L55" i="10"/>
  <c r="K254" i="10"/>
  <c r="K248" i="10" s="1"/>
  <c r="F231" i="10"/>
  <c r="F141" i="10"/>
  <c r="L265" i="10"/>
  <c r="K200" i="10"/>
  <c r="K284" i="10" s="1"/>
  <c r="J225" i="10"/>
  <c r="F53" i="10"/>
  <c r="L51" i="10"/>
  <c r="F255" i="10"/>
  <c r="F52" i="10"/>
  <c r="J55" i="10"/>
  <c r="J57" i="10"/>
  <c r="K225" i="10"/>
  <c r="K264" i="10"/>
  <c r="K253" i="10"/>
  <c r="K247" i="10" s="1"/>
  <c r="K199" i="10" s="1"/>
  <c r="K283" i="10" s="1"/>
  <c r="I277" i="10"/>
  <c r="I55" i="10"/>
  <c r="J13" i="10"/>
  <c r="J15" i="10"/>
  <c r="I99" i="10"/>
  <c r="F100" i="10"/>
  <c r="F99" i="10" s="1"/>
  <c r="F228" i="10"/>
  <c r="I225" i="10"/>
  <c r="K9" i="10"/>
  <c r="H51" i="10"/>
  <c r="F171" i="10"/>
  <c r="K57" i="10"/>
  <c r="F56" i="10"/>
  <c r="F10" i="10"/>
  <c r="F227" i="10"/>
  <c r="L225" i="10"/>
  <c r="I13" i="10"/>
  <c r="I9" i="10" s="1"/>
  <c r="F19" i="10"/>
  <c r="F15" i="10" s="1"/>
  <c r="L247" i="10"/>
  <c r="L199" i="10" s="1"/>
  <c r="L264" i="10"/>
  <c r="J277" i="10"/>
  <c r="F226" i="10"/>
  <c r="F54" i="10"/>
  <c r="F61" i="10"/>
  <c r="F57" i="10" s="1"/>
  <c r="L283" i="10" l="1"/>
  <c r="F225" i="10"/>
  <c r="J51" i="10"/>
  <c r="I51" i="10"/>
  <c r="F55" i="10"/>
  <c r="F51" i="10" s="1"/>
  <c r="L263" i="10"/>
  <c r="J276" i="10"/>
  <c r="L246" i="10"/>
  <c r="L198" i="10" s="1"/>
  <c r="L282" i="10" s="1"/>
  <c r="J9" i="10"/>
  <c r="K51" i="10"/>
  <c r="K252" i="10"/>
  <c r="K246" i="10" s="1"/>
  <c r="K198" i="10" s="1"/>
  <c r="K282" i="10" s="1"/>
  <c r="K263" i="10"/>
  <c r="I276" i="10"/>
  <c r="F13" i="10"/>
  <c r="F9" i="10" s="1"/>
  <c r="K245" i="10" l="1"/>
  <c r="K197" i="10" s="1"/>
  <c r="K281" i="10" s="1"/>
  <c r="K262" i="10"/>
  <c r="I275" i="10"/>
  <c r="J275" i="10"/>
  <c r="L251" i="10"/>
  <c r="L262" i="10"/>
  <c r="F251" i="10" l="1"/>
  <c r="L245" i="10"/>
  <c r="L197" i="10" s="1"/>
  <c r="L281" i="10" s="1"/>
  <c r="J274" i="10"/>
  <c r="J273" i="10" s="1"/>
  <c r="J266" i="10" s="1"/>
  <c r="L261" i="10"/>
  <c r="L250" i="10"/>
  <c r="K250" i="10"/>
  <c r="I274" i="10"/>
  <c r="I273" i="10" s="1"/>
  <c r="I266" i="10" s="1"/>
  <c r="K261" i="10"/>
  <c r="I254" i="10" l="1"/>
  <c r="I248" i="10" s="1"/>
  <c r="I200" i="10" s="1"/>
  <c r="I284" i="10" s="1"/>
  <c r="I265" i="10"/>
  <c r="G278" i="10"/>
  <c r="H278" i="10"/>
  <c r="F278" i="10" s="1"/>
  <c r="J254" i="10"/>
  <c r="J248" i="10" s="1"/>
  <c r="J200" i="10" s="1"/>
  <c r="J284" i="10" s="1"/>
  <c r="J265" i="10"/>
  <c r="K249" i="10"/>
  <c r="K244" i="10"/>
  <c r="L249" i="10"/>
  <c r="L244" i="10"/>
  <c r="L243" i="10" l="1"/>
  <c r="L196" i="10"/>
  <c r="L279" i="10" s="1"/>
  <c r="K243" i="10"/>
  <c r="K196" i="10"/>
  <c r="J264" i="10"/>
  <c r="H277" i="10"/>
  <c r="F277" i="10" s="1"/>
  <c r="J199" i="10"/>
  <c r="J283" i="10" s="1"/>
  <c r="G277" i="10"/>
  <c r="I264" i="10"/>
  <c r="I253" i="10"/>
  <c r="K195" i="10" l="1"/>
  <c r="K280" i="10"/>
  <c r="F253" i="10"/>
  <c r="I247" i="10"/>
  <c r="I199" i="10" s="1"/>
  <c r="I283" i="10" s="1"/>
  <c r="L195" i="10"/>
  <c r="I252" i="10"/>
  <c r="I246" i="10" s="1"/>
  <c r="I198" i="10" s="1"/>
  <c r="I282" i="10" s="1"/>
  <c r="G276" i="10"/>
  <c r="I263" i="10"/>
  <c r="H276" i="10"/>
  <c r="F276" i="10" s="1"/>
  <c r="J263" i="10"/>
  <c r="J198" i="10"/>
  <c r="J282" i="10" s="1"/>
  <c r="K279" i="10" l="1"/>
  <c r="J245" i="10"/>
  <c r="J197" i="10" s="1"/>
  <c r="J281" i="10" s="1"/>
  <c r="J262" i="10"/>
  <c r="H275" i="10"/>
  <c r="F275" i="10" s="1"/>
  <c r="I245" i="10"/>
  <c r="I197" i="10" s="1"/>
  <c r="I281" i="10" s="1"/>
  <c r="G275" i="10"/>
  <c r="I262" i="10"/>
  <c r="I261" i="10" l="1"/>
  <c r="G274" i="10"/>
  <c r="G273" i="10" s="1"/>
  <c r="I250" i="10"/>
  <c r="J261" i="10"/>
  <c r="J250" i="10"/>
  <c r="H274" i="10"/>
  <c r="J249" i="10" l="1"/>
  <c r="J244" i="10"/>
  <c r="I244" i="10"/>
  <c r="I249" i="10"/>
  <c r="F274" i="10"/>
  <c r="F273" i="10" s="1"/>
  <c r="H273" i="10"/>
  <c r="H266" i="10" s="1"/>
  <c r="I243" i="10" l="1"/>
  <c r="I196" i="10"/>
  <c r="I280" i="10" s="1"/>
  <c r="I279" i="10" s="1"/>
  <c r="H254" i="10"/>
  <c r="F266" i="10"/>
  <c r="H265" i="10"/>
  <c r="J243" i="10"/>
  <c r="J196" i="10"/>
  <c r="F265" i="10" l="1"/>
  <c r="H264" i="10"/>
  <c r="H247" i="10"/>
  <c r="J280" i="10"/>
  <c r="F254" i="10"/>
  <c r="H248" i="10"/>
  <c r="I195" i="10"/>
  <c r="J279" i="10" l="1"/>
  <c r="F248" i="10"/>
  <c r="H200" i="10"/>
  <c r="H199" i="10"/>
  <c r="F247" i="10"/>
  <c r="H263" i="10"/>
  <c r="H252" i="10"/>
  <c r="F264" i="10"/>
  <c r="F199" i="10" l="1"/>
  <c r="F195" i="10" s="1"/>
  <c r="H283" i="10"/>
  <c r="F283" i="10" s="1"/>
  <c r="H246" i="10"/>
  <c r="F252" i="10"/>
  <c r="F200" i="10"/>
  <c r="H284" i="10"/>
  <c r="F284" i="10" s="1"/>
  <c r="H245" i="10"/>
  <c r="H262" i="10"/>
  <c r="F263" i="10"/>
  <c r="H198" i="10" l="1"/>
  <c r="H282" i="10" s="1"/>
  <c r="F282" i="10" s="1"/>
  <c r="F279" i="10" s="1"/>
  <c r="F246" i="10"/>
  <c r="H261" i="10"/>
  <c r="F261" i="10" s="1"/>
  <c r="H250" i="10"/>
  <c r="F262" i="10"/>
  <c r="F245" i="10"/>
  <c r="H197" i="10"/>
  <c r="F250" i="10" l="1"/>
  <c r="F249" i="10" s="1"/>
  <c r="H244" i="10"/>
  <c r="H249" i="10"/>
  <c r="F197" i="10"/>
  <c r="H281" i="10"/>
  <c r="F281" i="10" s="1"/>
  <c r="F198" i="10"/>
  <c r="H196" i="10" l="1"/>
  <c r="F244" i="10"/>
  <c r="F243" i="10" s="1"/>
  <c r="H243" i="10"/>
  <c r="H195" i="10" l="1"/>
  <c r="F196" i="10"/>
  <c r="H280" i="10"/>
  <c r="H279" i="10" l="1"/>
  <c r="F280" i="10"/>
</calcChain>
</file>

<file path=xl/sharedStrings.xml><?xml version="1.0" encoding="utf-8"?>
<sst xmlns="http://schemas.openxmlformats.org/spreadsheetml/2006/main" count="458" uniqueCount="126">
  <si>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</si>
  <si>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</si>
  <si>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</si>
  <si>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</si>
  <si>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</si>
  <si>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</si>
  <si>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</si>
  <si>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</si>
  <si>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</si>
  <si>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</si>
  <si>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</si>
  <si>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</si>
  <si>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</si>
  <si>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</si>
  <si>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</si>
  <si>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</si>
  <si>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</si>
  <si>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</si>
  <si>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</si>
  <si>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</si>
  <si>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</si>
  <si>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</si>
  <si>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</si>
  <si>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</si>
  <si>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</si>
  <si>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</si>
  <si>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</si>
  <si>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</si>
  <si>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</si>
  <si>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</si>
  <si>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</si>
  <si>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</si>
  <si>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</si>
  <si>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</si>
  <si>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</si>
  <si>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</si>
  <si>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</si>
  <si>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</si>
  <si>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</si>
  <si>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</si>
  <si>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</si>
  <si>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</si>
  <si>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</si>
  <si>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</si>
  <si>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</si>
  <si>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</si>
  <si>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</si>
  <si>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</si>
  <si>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</si>
  <si>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</si>
  <si>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</si>
  <si>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</si>
  <si>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</si>
  <si>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</si>
  <si>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</si>
  <si>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</si>
  <si>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</si>
  <si>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</si>
  <si>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</si>
  <si>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</si>
  <si>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</si>
  <si>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</si>
  <si>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</si>
  <si>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</si>
  <si>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</si>
  <si>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</si>
  <si>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</si>
  <si>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</si>
  <si>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</si>
  <si>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</si>
  <si>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</si>
  <si>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</si>
  <si>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</si>
  <si>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</si>
  <si>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</si>
  <si>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</si>
  <si>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</si>
  <si>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</si>
  <si>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</si>
  <si>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</si>
  <si>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</si>
  <si>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</si>
  <si>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</si>
  <si>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</si>
  <si>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</si>
  <si>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</si>
  <si>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</si>
  <si>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</si>
  <si>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</si>
  <si>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</si>
  <si>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</si>
  <si>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</si>
  <si>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</si>
  <si>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</si>
  <si>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</si>
  <si>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</si>
  <si>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</si>
  <si>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</si>
  <si>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</si>
  <si>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</si>
  <si>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</si>
  <si>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</si>
  <si>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</si>
  <si>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</si>
  <si>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</si>
  <si>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</si>
  <si>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</si>
  <si>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</si>
  <si>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</si>
  <si>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</si>
  <si>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</si>
  <si>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</si>
  <si>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</si>
  <si>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</si>
  <si>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</si>
  <si>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</si>
  <si>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</si>
  <si>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</si>
  <si>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>2021-2023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</si>
  <si>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</si>
  <si>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</si>
  <si>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</si>
  <si>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2022-2023</t>
  </si>
  <si>
    <t>2021-2022, 2025</t>
  </si>
  <si>
    <t>2023, 2025</t>
  </si>
  <si>
    <t xml:space="preserve">"Приложение № 1
к постановлению администрации города Евпатории Республики Крым      от__________________№_____________
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</si>
</sst>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4"/>
  <sheetViews>
    <sheetView tabSelected="1" zoomScale="80" zoomScaleNormal="80" zoomScaleSheetLayoutView="100" workbookViewId="0">
      <pane ySplit="7" topLeftCell="A77" activePane="bottomLeft" state="frozen"/>
      <selection pane="bottomLeft" activeCell="K90" sqref="K90"/>
    </sheetView>
  </sheetViews>
  <sheetFormatPr defaultRowHeight="15.75" x14ac:dyDescent="0.25"/>
  <cols>
    <col min="1" max="1" width="7.7109375" style="7" customWidth="1"/>
    <col min="2" max="2" width="38.42578125" style="3" customWidth="1"/>
    <col min="3" max="3" width="8.5703125" style="3" customWidth="1"/>
    <col min="4" max="4" width="18.28515625" style="3" customWidth="1"/>
    <col min="5" max="5" width="26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19.42578125" style="2" customWidth="1"/>
    <col min="12" max="12" width="15.7109375" style="1" customWidth="1"/>
    <col min="13" max="16384" width="9.140625" style="1"/>
  </cols>
  <sheetData>
    <row r="1" spans="1:12" ht="7.5" customHeight="1" x14ac:dyDescent="0.25">
      <c r="A1" s="8"/>
      <c r="H1" s="31"/>
    </row>
    <row r="2" spans="1:12" ht="57" customHeight="1" x14ac:dyDescent="0.25">
      <c r="A2" s="8"/>
      <c r="B2" s="49"/>
      <c r="H2" s="57" t="s">
        <v>125</v>
      </c>
      <c r="I2" s="57"/>
      <c r="J2" s="57"/>
      <c r="K2" s="57"/>
    </row>
    <row r="3" spans="1:12" ht="11.25" customHeight="1" x14ac:dyDescent="0.25">
      <c r="A3" s="8"/>
      <c r="H3" s="25"/>
      <c r="I3" s="26"/>
      <c r="J3" s="26"/>
      <c r="K3" s="26"/>
    </row>
    <row r="4" spans="1:12" ht="57" customHeight="1" x14ac:dyDescent="0.25">
      <c r="A4" s="8"/>
      <c r="H4" s="86" t="s">
        <v>78</v>
      </c>
      <c r="I4" s="87"/>
      <c r="J4" s="87"/>
      <c r="K4" s="87"/>
    </row>
    <row r="5" spans="1:12" ht="16.5" customHeight="1" x14ac:dyDescent="0.25">
      <c r="A5" s="84" t="s">
        <v>58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2" ht="39.75" customHeight="1" x14ac:dyDescent="0.25">
      <c r="A6" s="75" t="s">
        <v>7</v>
      </c>
      <c r="B6" s="88" t="s">
        <v>16</v>
      </c>
      <c r="C6" s="54" t="s">
        <v>0</v>
      </c>
      <c r="D6" s="75" t="s">
        <v>15</v>
      </c>
      <c r="E6" s="75" t="s">
        <v>8</v>
      </c>
      <c r="F6" s="75" t="s">
        <v>9</v>
      </c>
      <c r="G6" s="75" t="s">
        <v>1</v>
      </c>
      <c r="H6" s="75"/>
      <c r="I6" s="75"/>
      <c r="J6" s="75"/>
      <c r="K6" s="75"/>
      <c r="L6" s="75"/>
    </row>
    <row r="7" spans="1:12" ht="26.25" customHeight="1" x14ac:dyDescent="0.25">
      <c r="A7" s="75"/>
      <c r="B7" s="89"/>
      <c r="C7" s="56"/>
      <c r="D7" s="75"/>
      <c r="E7" s="75"/>
      <c r="F7" s="75"/>
      <c r="G7" s="5">
        <v>2016</v>
      </c>
      <c r="H7" s="5">
        <v>2021</v>
      </c>
      <c r="I7" s="39">
        <v>2022</v>
      </c>
      <c r="J7" s="50">
        <v>2023</v>
      </c>
      <c r="K7" s="5">
        <v>2024</v>
      </c>
      <c r="L7" s="32">
        <v>2025</v>
      </c>
    </row>
    <row r="8" spans="1:12" ht="24.75" customHeight="1" x14ac:dyDescent="0.25">
      <c r="A8" s="5">
        <v>1</v>
      </c>
      <c r="B8" s="15">
        <v>2</v>
      </c>
      <c r="C8" s="5">
        <v>3</v>
      </c>
      <c r="D8" s="5">
        <v>4</v>
      </c>
      <c r="E8" s="5">
        <v>5</v>
      </c>
      <c r="F8" s="5">
        <v>6</v>
      </c>
      <c r="G8" s="5">
        <v>8</v>
      </c>
      <c r="H8" s="5">
        <v>7</v>
      </c>
      <c r="I8" s="5">
        <v>8</v>
      </c>
      <c r="J8" s="5">
        <v>9</v>
      </c>
      <c r="K8" s="5">
        <v>10</v>
      </c>
      <c r="L8" s="32">
        <v>11</v>
      </c>
    </row>
    <row r="9" spans="1:12" ht="21" customHeight="1" x14ac:dyDescent="0.25">
      <c r="A9" s="58" t="s">
        <v>67</v>
      </c>
      <c r="B9" s="71" t="s">
        <v>66</v>
      </c>
      <c r="C9" s="65" t="s">
        <v>112</v>
      </c>
      <c r="D9" s="77" t="s">
        <v>93</v>
      </c>
      <c r="E9" s="4" t="s">
        <v>2</v>
      </c>
      <c r="F9" s="16">
        <f t="shared" ref="F9:K9" si="0">SUM(F10:F14)</f>
        <v>1850110.5971900001</v>
      </c>
      <c r="G9" s="16">
        <f t="shared" si="0"/>
        <v>0</v>
      </c>
      <c r="H9" s="16">
        <f t="shared" si="0"/>
        <v>1454791.73973</v>
      </c>
      <c r="I9" s="16">
        <f>SUM(I10:I14)</f>
        <v>191524.87498999998</v>
      </c>
      <c r="J9" s="16">
        <f>SUM(J10:J14)</f>
        <v>72390.281749999995</v>
      </c>
      <c r="K9" s="16">
        <f t="shared" si="0"/>
        <v>131403.70071999999</v>
      </c>
      <c r="L9" s="16">
        <f t="shared" ref="L9" si="1">SUM(L10:L14)</f>
        <v>104321.72524</v>
      </c>
    </row>
    <row r="10" spans="1:12" ht="21" customHeight="1" x14ac:dyDescent="0.25">
      <c r="A10" s="58"/>
      <c r="B10" s="72"/>
      <c r="C10" s="66"/>
      <c r="D10" s="78"/>
      <c r="E10" s="4" t="s">
        <v>3</v>
      </c>
      <c r="F10" s="16">
        <f>SUM(H10:K10)</f>
        <v>57708.923179999998</v>
      </c>
      <c r="G10" s="17"/>
      <c r="H10" s="16">
        <f t="shared" ref="H10:K14" si="2">H16+H34+H40+H46</f>
        <v>55843.381869999997</v>
      </c>
      <c r="I10" s="16">
        <f>I16+I34+I40+I46</f>
        <v>1865.5413100000001</v>
      </c>
      <c r="J10" s="16">
        <f t="shared" si="2"/>
        <v>0</v>
      </c>
      <c r="K10" s="16">
        <f t="shared" ref="K10:L12" si="3">K16</f>
        <v>0</v>
      </c>
      <c r="L10" s="16">
        <f t="shared" si="3"/>
        <v>0</v>
      </c>
    </row>
    <row r="11" spans="1:12" ht="21" customHeight="1" x14ac:dyDescent="0.25">
      <c r="A11" s="58"/>
      <c r="B11" s="72"/>
      <c r="C11" s="66"/>
      <c r="D11" s="78"/>
      <c r="E11" s="10" t="s">
        <v>77</v>
      </c>
      <c r="F11" s="16">
        <f>SUM(H11:K11)</f>
        <v>1405377.2772900001</v>
      </c>
      <c r="G11" s="17"/>
      <c r="H11" s="16">
        <f t="shared" si="2"/>
        <v>1350000</v>
      </c>
      <c r="I11" s="16">
        <f>I17+I35+I41+I47</f>
        <v>55377.277289999998</v>
      </c>
      <c r="J11" s="16">
        <f t="shared" si="2"/>
        <v>0</v>
      </c>
      <c r="K11" s="16">
        <f t="shared" si="3"/>
        <v>0</v>
      </c>
      <c r="L11" s="16">
        <f t="shared" si="3"/>
        <v>0</v>
      </c>
    </row>
    <row r="12" spans="1:12" ht="25.5" customHeight="1" x14ac:dyDescent="0.25">
      <c r="A12" s="58"/>
      <c r="B12" s="72"/>
      <c r="C12" s="66"/>
      <c r="D12" s="78"/>
      <c r="E12" s="4" t="s">
        <v>4</v>
      </c>
      <c r="F12" s="16">
        <f>SUM(H12:K12)</f>
        <v>8875.1245799999997</v>
      </c>
      <c r="G12" s="17"/>
      <c r="H12" s="16">
        <f t="shared" si="2"/>
        <v>0</v>
      </c>
      <c r="I12" s="16">
        <f>I18+I36+I42+I48</f>
        <v>8875.1245799999997</v>
      </c>
      <c r="J12" s="16">
        <f t="shared" si="2"/>
        <v>0</v>
      </c>
      <c r="K12" s="16">
        <f t="shared" si="3"/>
        <v>0</v>
      </c>
      <c r="L12" s="16">
        <f t="shared" si="3"/>
        <v>0</v>
      </c>
    </row>
    <row r="13" spans="1:12" ht="21" customHeight="1" x14ac:dyDescent="0.25">
      <c r="A13" s="58"/>
      <c r="B13" s="72"/>
      <c r="C13" s="66"/>
      <c r="D13" s="78"/>
      <c r="E13" s="4" t="s">
        <v>5</v>
      </c>
      <c r="F13" s="16">
        <f>SUM(H13:K13)</f>
        <v>378149.27214000002</v>
      </c>
      <c r="G13" s="17"/>
      <c r="H13" s="16">
        <f t="shared" si="2"/>
        <v>48948.357859999996</v>
      </c>
      <c r="I13" s="16">
        <f>I19+I37+I43+I49</f>
        <v>125406.93180999999</v>
      </c>
      <c r="J13" s="16">
        <f>J19+J37+J43+J49</f>
        <v>72390.281749999995</v>
      </c>
      <c r="K13" s="16">
        <f>K19+K37+K43+K49</f>
        <v>131403.70071999999</v>
      </c>
      <c r="L13" s="16">
        <f>L19</f>
        <v>104321.72524</v>
      </c>
    </row>
    <row r="14" spans="1:12" ht="25.5" customHeight="1" x14ac:dyDescent="0.25">
      <c r="A14" s="58"/>
      <c r="B14" s="73"/>
      <c r="C14" s="67"/>
      <c r="D14" s="79"/>
      <c r="E14" s="4" t="s">
        <v>6</v>
      </c>
      <c r="F14" s="16">
        <f>SUM(H14:K14)</f>
        <v>0</v>
      </c>
      <c r="G14" s="17"/>
      <c r="H14" s="16">
        <f t="shared" si="2"/>
        <v>0</v>
      </c>
      <c r="I14" s="16">
        <f>I20+I38+I44+I50</f>
        <v>0</v>
      </c>
      <c r="J14" s="16">
        <f t="shared" si="2"/>
        <v>0</v>
      </c>
      <c r="K14" s="16">
        <f t="shared" si="2"/>
        <v>0</v>
      </c>
      <c r="L14" s="16">
        <f t="shared" ref="L14" si="4">L20+L38+L44+L50</f>
        <v>0</v>
      </c>
    </row>
    <row r="15" spans="1:12" ht="21" customHeight="1" x14ac:dyDescent="0.25">
      <c r="A15" s="74" t="s">
        <v>54</v>
      </c>
      <c r="B15" s="52" t="s">
        <v>59</v>
      </c>
      <c r="C15" s="100" t="s">
        <v>112</v>
      </c>
      <c r="D15" s="53" t="s">
        <v>38</v>
      </c>
      <c r="E15" s="27" t="s">
        <v>2</v>
      </c>
      <c r="F15" s="28">
        <f t="shared" ref="F15:K15" si="5">SUM(F16:F20)</f>
        <v>366339.83869</v>
      </c>
      <c r="G15" s="28">
        <f t="shared" si="5"/>
        <v>0</v>
      </c>
      <c r="H15" s="28">
        <f>SUM(H16:H20)</f>
        <v>48948.35686</v>
      </c>
      <c r="I15" s="28">
        <f>SUM(I16:I20)</f>
        <v>132348.17436</v>
      </c>
      <c r="J15" s="47">
        <f>SUM(J16:J20)</f>
        <v>53639.606749999999</v>
      </c>
      <c r="K15" s="28">
        <f t="shared" si="5"/>
        <v>131403.70071999999</v>
      </c>
      <c r="L15" s="28">
        <f t="shared" ref="L15" si="6">SUM(L16:L20)</f>
        <v>104321.72524</v>
      </c>
    </row>
    <row r="16" spans="1:12" ht="21" customHeight="1" x14ac:dyDescent="0.25">
      <c r="A16" s="99"/>
      <c r="B16" s="52"/>
      <c r="C16" s="100"/>
      <c r="D16" s="53"/>
      <c r="E16" s="27" t="s">
        <v>3</v>
      </c>
      <c r="F16" s="28">
        <f>SUM(H16:K16)</f>
        <v>0</v>
      </c>
      <c r="G16" s="29"/>
      <c r="H16" s="28">
        <f>H22+H28</f>
        <v>0</v>
      </c>
      <c r="I16" s="28">
        <f>I22+I28</f>
        <v>0</v>
      </c>
      <c r="J16" s="28">
        <f>J22+J28</f>
        <v>0</v>
      </c>
      <c r="K16" s="28">
        <f>K22+K28</f>
        <v>0</v>
      </c>
      <c r="L16" s="28">
        <f>L22+L28</f>
        <v>0</v>
      </c>
    </row>
    <row r="17" spans="1:12" ht="21" customHeight="1" x14ac:dyDescent="0.25">
      <c r="A17" s="99"/>
      <c r="B17" s="52"/>
      <c r="C17" s="100"/>
      <c r="D17" s="53"/>
      <c r="E17" s="30" t="s">
        <v>77</v>
      </c>
      <c r="F17" s="28">
        <f>SUM(H17:K17)</f>
        <v>0</v>
      </c>
      <c r="G17" s="29"/>
      <c r="H17" s="28">
        <f t="shared" ref="H17:K20" si="7">H23+H29</f>
        <v>0</v>
      </c>
      <c r="I17" s="28">
        <f t="shared" si="7"/>
        <v>0</v>
      </c>
      <c r="J17" s="28">
        <f t="shared" si="7"/>
        <v>0</v>
      </c>
      <c r="K17" s="28">
        <f>K23+K29</f>
        <v>0</v>
      </c>
      <c r="L17" s="28">
        <f>L23+L29</f>
        <v>0</v>
      </c>
    </row>
    <row r="18" spans="1:12" ht="21" customHeight="1" x14ac:dyDescent="0.25">
      <c r="A18" s="99"/>
      <c r="B18" s="52"/>
      <c r="C18" s="100"/>
      <c r="D18" s="53"/>
      <c r="E18" s="27" t="s">
        <v>4</v>
      </c>
      <c r="F18" s="28">
        <f>SUM(H18:K18)</f>
        <v>8875.1245799999997</v>
      </c>
      <c r="G18" s="29"/>
      <c r="H18" s="28">
        <f t="shared" si="7"/>
        <v>0</v>
      </c>
      <c r="I18" s="28">
        <f t="shared" si="7"/>
        <v>8875.1245799999997</v>
      </c>
      <c r="J18" s="28">
        <f t="shared" si="7"/>
        <v>0</v>
      </c>
      <c r="K18" s="28">
        <f t="shared" si="7"/>
        <v>0</v>
      </c>
      <c r="L18" s="28">
        <f t="shared" ref="L18" si="8">L24+L30</f>
        <v>0</v>
      </c>
    </row>
    <row r="19" spans="1:12" ht="21" customHeight="1" x14ac:dyDescent="0.25">
      <c r="A19" s="99"/>
      <c r="B19" s="52"/>
      <c r="C19" s="100"/>
      <c r="D19" s="53"/>
      <c r="E19" s="27" t="s">
        <v>5</v>
      </c>
      <c r="F19" s="28">
        <f>SUM(H19:K19)</f>
        <v>357464.71411</v>
      </c>
      <c r="G19" s="29"/>
      <c r="H19" s="28">
        <f t="shared" si="7"/>
        <v>48948.35686</v>
      </c>
      <c r="I19" s="28">
        <f t="shared" si="7"/>
        <v>123473.04978</v>
      </c>
      <c r="J19" s="28">
        <f>J25+J31</f>
        <v>53639.606749999999</v>
      </c>
      <c r="K19" s="28">
        <f>K25+K31</f>
        <v>131403.70071999999</v>
      </c>
      <c r="L19" s="28">
        <f>L25+L31</f>
        <v>104321.72524</v>
      </c>
    </row>
    <row r="20" spans="1:12" ht="21" customHeight="1" x14ac:dyDescent="0.25">
      <c r="A20" s="99"/>
      <c r="B20" s="52"/>
      <c r="C20" s="100"/>
      <c r="D20" s="53"/>
      <c r="E20" s="27" t="s">
        <v>6</v>
      </c>
      <c r="F20" s="28">
        <f>SUM(H20:K20)</f>
        <v>0</v>
      </c>
      <c r="G20" s="28"/>
      <c r="H20" s="28">
        <f t="shared" si="7"/>
        <v>0</v>
      </c>
      <c r="I20" s="28">
        <f t="shared" si="7"/>
        <v>0</v>
      </c>
      <c r="J20" s="28">
        <f t="shared" si="7"/>
        <v>0</v>
      </c>
      <c r="K20" s="28">
        <f t="shared" si="7"/>
        <v>0</v>
      </c>
      <c r="L20" s="28">
        <f t="shared" ref="L20" si="9">L26+L32</f>
        <v>0</v>
      </c>
    </row>
    <row r="21" spans="1:12" ht="21" customHeight="1" x14ac:dyDescent="0.25">
      <c r="A21" s="58" t="s">
        <v>56</v>
      </c>
      <c r="B21" s="76" t="s">
        <v>20</v>
      </c>
      <c r="C21" s="62" t="s">
        <v>112</v>
      </c>
      <c r="D21" s="75" t="s">
        <v>38</v>
      </c>
      <c r="E21" s="4" t="s">
        <v>2</v>
      </c>
      <c r="F21" s="18">
        <f t="shared" ref="F21:K21" si="10">SUM(F22:F26)</f>
        <v>381550.30761999998</v>
      </c>
      <c r="G21" s="19">
        <f t="shared" si="10"/>
        <v>0</v>
      </c>
      <c r="H21" s="18">
        <f t="shared" si="10"/>
        <v>32811.454810000003</v>
      </c>
      <c r="I21" s="18">
        <f>SUM(I22:I26)</f>
        <v>102654.4501</v>
      </c>
      <c r="J21" s="38">
        <f>SUM(J22:J26)</f>
        <v>39228.536749999999</v>
      </c>
      <c r="K21" s="18">
        <f t="shared" si="10"/>
        <v>116968.92071999999</v>
      </c>
      <c r="L21" s="18">
        <f t="shared" ref="L21" si="11">SUM(L22:L26)</f>
        <v>89886.945240000001</v>
      </c>
    </row>
    <row r="22" spans="1:12" ht="21" customHeight="1" x14ac:dyDescent="0.25">
      <c r="A22" s="81"/>
      <c r="B22" s="76"/>
      <c r="C22" s="63"/>
      <c r="D22" s="75"/>
      <c r="E22" s="5" t="s">
        <v>3</v>
      </c>
      <c r="F22" s="18">
        <f>SUM(G22:L22)</f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1:12" ht="21" customHeight="1" x14ac:dyDescent="0.25">
      <c r="A23" s="81"/>
      <c r="B23" s="76"/>
      <c r="C23" s="63"/>
      <c r="D23" s="75"/>
      <c r="E23" s="9" t="s">
        <v>76</v>
      </c>
      <c r="F23" s="18">
        <f t="shared" ref="F23:F26" si="12">SUM(G23:L23)</f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21" customHeight="1" x14ac:dyDescent="0.25">
      <c r="A24" s="81"/>
      <c r="B24" s="76"/>
      <c r="C24" s="63"/>
      <c r="D24" s="75"/>
      <c r="E24" s="5" t="s">
        <v>4</v>
      </c>
      <c r="F24" s="18">
        <f t="shared" si="12"/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1:12" ht="21" customHeight="1" x14ac:dyDescent="0.25">
      <c r="A25" s="81"/>
      <c r="B25" s="76"/>
      <c r="C25" s="63"/>
      <c r="D25" s="75"/>
      <c r="E25" s="5" t="s">
        <v>5</v>
      </c>
      <c r="F25" s="18">
        <f t="shared" si="12"/>
        <v>381550.30761999998</v>
      </c>
      <c r="G25" s="19">
        <v>0</v>
      </c>
      <c r="H25" s="18">
        <f>12275.43239+23836.542-10737.76837+3021.31437+6000+17892-19788.31437+344.4-32.15121</f>
        <v>32811.454810000003</v>
      </c>
      <c r="I25" s="18">
        <f>101475.38764+1179.06246</f>
        <v>102654.4501</v>
      </c>
      <c r="J25" s="18">
        <f>54618.75707-3541.54839-11000-999.99975-42.38804-3.20321+196.91907</f>
        <v>39228.536749999999</v>
      </c>
      <c r="K25" s="18">
        <f>116968.92072</f>
        <v>116968.92071999999</v>
      </c>
      <c r="L25" s="18">
        <f>89886.94524</f>
        <v>89886.945240000001</v>
      </c>
    </row>
    <row r="26" spans="1:12" ht="21" customHeight="1" x14ac:dyDescent="0.25">
      <c r="A26" s="81"/>
      <c r="B26" s="76"/>
      <c r="C26" s="64"/>
      <c r="D26" s="75"/>
      <c r="E26" s="5" t="s">
        <v>6</v>
      </c>
      <c r="F26" s="18">
        <f t="shared" si="12"/>
        <v>0</v>
      </c>
      <c r="G26" s="19"/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ht="21" customHeight="1" x14ac:dyDescent="0.25">
      <c r="A27" s="58" t="s">
        <v>60</v>
      </c>
      <c r="B27" s="76" t="s">
        <v>82</v>
      </c>
      <c r="C27" s="62" t="s">
        <v>112</v>
      </c>
      <c r="D27" s="75" t="s">
        <v>13</v>
      </c>
      <c r="E27" s="4" t="s">
        <v>2</v>
      </c>
      <c r="F27" s="18">
        <f t="shared" ref="F27:K27" si="13">SUM(F28:F32)</f>
        <v>89111.256310000012</v>
      </c>
      <c r="G27" s="19">
        <f t="shared" si="13"/>
        <v>0</v>
      </c>
      <c r="H27" s="18">
        <f t="shared" si="13"/>
        <v>16136.902050000001</v>
      </c>
      <c r="I27" s="18">
        <f>SUM(I28:I32)</f>
        <v>29693.724259999999</v>
      </c>
      <c r="J27" s="18">
        <f t="shared" si="13"/>
        <v>14411.07</v>
      </c>
      <c r="K27" s="18">
        <f t="shared" si="13"/>
        <v>14434.78</v>
      </c>
      <c r="L27" s="18">
        <f t="shared" ref="L27" si="14">SUM(L28:L32)</f>
        <v>14434.78</v>
      </c>
    </row>
    <row r="28" spans="1:12" ht="21" customHeight="1" x14ac:dyDescent="0.25">
      <c r="A28" s="81"/>
      <c r="B28" s="76"/>
      <c r="C28" s="63"/>
      <c r="D28" s="75"/>
      <c r="E28" s="5" t="s">
        <v>3</v>
      </c>
      <c r="F28" s="18">
        <f>SUM(G28:L28)</f>
        <v>0</v>
      </c>
      <c r="G28" s="19"/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1:12" ht="21" customHeight="1" x14ac:dyDescent="0.25">
      <c r="A29" s="81"/>
      <c r="B29" s="76"/>
      <c r="C29" s="63"/>
      <c r="D29" s="75"/>
      <c r="E29" s="9" t="s">
        <v>76</v>
      </c>
      <c r="F29" s="18">
        <f t="shared" ref="F29:F32" si="15">SUM(G29:L29)</f>
        <v>0</v>
      </c>
      <c r="G29" s="19"/>
      <c r="H29" s="18">
        <v>0</v>
      </c>
      <c r="I29" s="18">
        <v>0</v>
      </c>
      <c r="J29" s="18">
        <v>0</v>
      </c>
      <c r="K29" s="18">
        <v>0</v>
      </c>
      <c r="L29" s="18">
        <v>0</v>
      </c>
    </row>
    <row r="30" spans="1:12" ht="21" customHeight="1" x14ac:dyDescent="0.25">
      <c r="A30" s="81"/>
      <c r="B30" s="76"/>
      <c r="C30" s="63"/>
      <c r="D30" s="75"/>
      <c r="E30" s="5" t="s">
        <v>4</v>
      </c>
      <c r="F30" s="18">
        <f t="shared" si="15"/>
        <v>8875.1245799999997</v>
      </c>
      <c r="G30" s="19"/>
      <c r="H30" s="18">
        <v>0</v>
      </c>
      <c r="I30" s="18">
        <f>3924.45+4950.67458</f>
        <v>8875.1245799999997</v>
      </c>
      <c r="J30" s="18">
        <v>0</v>
      </c>
      <c r="K30" s="18">
        <v>0</v>
      </c>
      <c r="L30" s="18">
        <v>0</v>
      </c>
    </row>
    <row r="31" spans="1:12" ht="21" customHeight="1" x14ac:dyDescent="0.25">
      <c r="A31" s="81"/>
      <c r="B31" s="76"/>
      <c r="C31" s="63"/>
      <c r="D31" s="75"/>
      <c r="E31" s="5" t="s">
        <v>5</v>
      </c>
      <c r="F31" s="18">
        <f t="shared" si="15"/>
        <v>80236.131730000008</v>
      </c>
      <c r="G31" s="19">
        <v>0</v>
      </c>
      <c r="H31" s="18">
        <f>9296.2288+2428.47383+4412.19942</f>
        <v>16136.902050000001</v>
      </c>
      <c r="I31" s="18">
        <f>13517.97+7040.06786+260.56182</f>
        <v>20818.599679999999</v>
      </c>
      <c r="J31" s="18">
        <f>14411.07</f>
        <v>14411.07</v>
      </c>
      <c r="K31" s="18">
        <f>14434.78</f>
        <v>14434.78</v>
      </c>
      <c r="L31" s="18">
        <f>14434.78</f>
        <v>14434.78</v>
      </c>
    </row>
    <row r="32" spans="1:12" ht="21" customHeight="1" x14ac:dyDescent="0.25">
      <c r="A32" s="81"/>
      <c r="B32" s="76"/>
      <c r="C32" s="64"/>
      <c r="D32" s="75"/>
      <c r="E32" s="5" t="s">
        <v>6</v>
      </c>
      <c r="F32" s="18">
        <f t="shared" si="15"/>
        <v>0</v>
      </c>
      <c r="G32" s="19"/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1:12" ht="21" customHeight="1" x14ac:dyDescent="0.25">
      <c r="A33" s="74" t="s">
        <v>55</v>
      </c>
      <c r="B33" s="52" t="s">
        <v>72</v>
      </c>
      <c r="C33" s="93" t="s">
        <v>118</v>
      </c>
      <c r="D33" s="90" t="s">
        <v>13</v>
      </c>
      <c r="E33" s="27" t="s">
        <v>2</v>
      </c>
      <c r="F33" s="28">
        <f t="shared" ref="F33:K33" si="16">SUM(F34:F38)</f>
        <v>20629.125319999999</v>
      </c>
      <c r="G33" s="29">
        <f t="shared" si="16"/>
        <v>0</v>
      </c>
      <c r="H33" s="28">
        <f t="shared" si="16"/>
        <v>1E-3</v>
      </c>
      <c r="I33" s="28">
        <f>SUM(I34:I38)</f>
        <v>1878.4493199999997</v>
      </c>
      <c r="J33" s="28">
        <f t="shared" si="16"/>
        <v>18750.674999999999</v>
      </c>
      <c r="K33" s="28">
        <f t="shared" si="16"/>
        <v>0</v>
      </c>
      <c r="L33" s="28">
        <f t="shared" ref="L33" si="17">SUM(L34:L38)</f>
        <v>0</v>
      </c>
    </row>
    <row r="34" spans="1:12" ht="21" customHeight="1" x14ac:dyDescent="0.25">
      <c r="A34" s="99"/>
      <c r="B34" s="52"/>
      <c r="C34" s="94"/>
      <c r="D34" s="91"/>
      <c r="E34" s="27" t="s">
        <v>3</v>
      </c>
      <c r="F34" s="28">
        <f>SUM(G34:L34)</f>
        <v>0</v>
      </c>
      <c r="G34" s="29"/>
      <c r="H34" s="28">
        <v>0</v>
      </c>
      <c r="I34" s="28">
        <v>0</v>
      </c>
      <c r="J34" s="28">
        <v>0</v>
      </c>
      <c r="K34" s="28">
        <v>0</v>
      </c>
      <c r="L34" s="28">
        <v>0</v>
      </c>
    </row>
    <row r="35" spans="1:12" ht="21" customHeight="1" x14ac:dyDescent="0.25">
      <c r="A35" s="99"/>
      <c r="B35" s="52"/>
      <c r="C35" s="94"/>
      <c r="D35" s="91"/>
      <c r="E35" s="30" t="s">
        <v>76</v>
      </c>
      <c r="F35" s="28">
        <f t="shared" ref="F35:F38" si="18">SUM(G35:L35)</f>
        <v>0</v>
      </c>
      <c r="G35" s="29"/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1:12" ht="21" customHeight="1" x14ac:dyDescent="0.25">
      <c r="A36" s="99"/>
      <c r="B36" s="52"/>
      <c r="C36" s="94"/>
      <c r="D36" s="91"/>
      <c r="E36" s="27" t="s">
        <v>4</v>
      </c>
      <c r="F36" s="28">
        <f t="shared" si="18"/>
        <v>0</v>
      </c>
      <c r="G36" s="29"/>
      <c r="H36" s="28">
        <v>0</v>
      </c>
      <c r="I36" s="28">
        <v>0</v>
      </c>
      <c r="J36" s="28">
        <v>0</v>
      </c>
      <c r="K36" s="28">
        <v>0</v>
      </c>
      <c r="L36" s="28">
        <v>0</v>
      </c>
    </row>
    <row r="37" spans="1:12" ht="21" customHeight="1" x14ac:dyDescent="0.25">
      <c r="A37" s="99"/>
      <c r="B37" s="52"/>
      <c r="C37" s="94"/>
      <c r="D37" s="91"/>
      <c r="E37" s="27" t="s">
        <v>5</v>
      </c>
      <c r="F37" s="28">
        <f t="shared" si="18"/>
        <v>20629.125319999999</v>
      </c>
      <c r="G37" s="29">
        <v>0</v>
      </c>
      <c r="H37" s="28">
        <v>1E-3</v>
      </c>
      <c r="I37" s="28">
        <f>6274.70007-4396.25075</f>
        <v>1878.4493199999997</v>
      </c>
      <c r="J37" s="28">
        <f>18750.675</f>
        <v>18750.674999999999</v>
      </c>
      <c r="K37" s="28">
        <v>0</v>
      </c>
      <c r="L37" s="28">
        <v>0</v>
      </c>
    </row>
    <row r="38" spans="1:12" ht="21" customHeight="1" x14ac:dyDescent="0.25">
      <c r="A38" s="99"/>
      <c r="B38" s="52"/>
      <c r="C38" s="95"/>
      <c r="D38" s="92"/>
      <c r="E38" s="27" t="s">
        <v>6</v>
      </c>
      <c r="F38" s="28">
        <f t="shared" si="18"/>
        <v>0</v>
      </c>
      <c r="G38" s="29"/>
      <c r="H38" s="28">
        <v>0</v>
      </c>
      <c r="I38" s="28">
        <v>0</v>
      </c>
      <c r="J38" s="28">
        <v>0</v>
      </c>
      <c r="K38" s="28">
        <v>0</v>
      </c>
      <c r="L38" s="28">
        <v>0</v>
      </c>
    </row>
    <row r="39" spans="1:12" ht="21" customHeight="1" x14ac:dyDescent="0.25">
      <c r="A39" s="74" t="s">
        <v>81</v>
      </c>
      <c r="B39" s="52" t="s">
        <v>111</v>
      </c>
      <c r="C39" s="93" t="s">
        <v>83</v>
      </c>
      <c r="D39" s="90" t="s">
        <v>13</v>
      </c>
      <c r="E39" s="27" t="s">
        <v>2</v>
      </c>
      <c r="F39" s="28">
        <f t="shared" ref="F39:K39" si="19">SUM(F40:F44)</f>
        <v>1405432.7100000002</v>
      </c>
      <c r="G39" s="29">
        <f t="shared" si="19"/>
        <v>0</v>
      </c>
      <c r="H39" s="28">
        <f t="shared" si="19"/>
        <v>1350000</v>
      </c>
      <c r="I39" s="28">
        <f>SUM(I40:I44)</f>
        <v>55432.71</v>
      </c>
      <c r="J39" s="28">
        <f t="shared" si="19"/>
        <v>0</v>
      </c>
      <c r="K39" s="28">
        <f t="shared" si="19"/>
        <v>0</v>
      </c>
      <c r="L39" s="28">
        <f t="shared" ref="L39" si="20">SUM(L40:L44)</f>
        <v>0</v>
      </c>
    </row>
    <row r="40" spans="1:12" ht="21" customHeight="1" x14ac:dyDescent="0.25">
      <c r="A40" s="99"/>
      <c r="B40" s="52"/>
      <c r="C40" s="94"/>
      <c r="D40" s="91"/>
      <c r="E40" s="27" t="s">
        <v>3</v>
      </c>
      <c r="F40" s="28">
        <f>SUM(G40:L40)</f>
        <v>0</v>
      </c>
      <c r="G40" s="29"/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1:12" ht="21" customHeight="1" x14ac:dyDescent="0.25">
      <c r="A41" s="99"/>
      <c r="B41" s="52"/>
      <c r="C41" s="94"/>
      <c r="D41" s="91"/>
      <c r="E41" s="30" t="s">
        <v>76</v>
      </c>
      <c r="F41" s="28">
        <f t="shared" ref="F41:F44" si="21">SUM(G41:L41)</f>
        <v>1405377.2772900001</v>
      </c>
      <c r="G41" s="29"/>
      <c r="H41" s="28">
        <v>1350000</v>
      </c>
      <c r="I41" s="28">
        <v>55377.277289999998</v>
      </c>
      <c r="J41" s="28">
        <v>0</v>
      </c>
      <c r="K41" s="28">
        <v>0</v>
      </c>
      <c r="L41" s="28">
        <v>0</v>
      </c>
    </row>
    <row r="42" spans="1:12" ht="21" customHeight="1" x14ac:dyDescent="0.25">
      <c r="A42" s="99"/>
      <c r="B42" s="52"/>
      <c r="C42" s="94"/>
      <c r="D42" s="91"/>
      <c r="E42" s="27" t="s">
        <v>4</v>
      </c>
      <c r="F42" s="28">
        <f t="shared" si="21"/>
        <v>0</v>
      </c>
      <c r="G42" s="29"/>
      <c r="H42" s="28">
        <v>0</v>
      </c>
      <c r="I42" s="28">
        <v>0</v>
      </c>
      <c r="J42" s="28">
        <v>0</v>
      </c>
      <c r="K42" s="28">
        <v>0</v>
      </c>
      <c r="L42" s="28">
        <v>0</v>
      </c>
    </row>
    <row r="43" spans="1:12" ht="21" customHeight="1" x14ac:dyDescent="0.25">
      <c r="A43" s="99"/>
      <c r="B43" s="52"/>
      <c r="C43" s="94"/>
      <c r="D43" s="91"/>
      <c r="E43" s="27" t="s">
        <v>5</v>
      </c>
      <c r="F43" s="28">
        <f t="shared" si="21"/>
        <v>55.43271</v>
      </c>
      <c r="G43" s="29">
        <v>0</v>
      </c>
      <c r="H43" s="28">
        <v>0</v>
      </c>
      <c r="I43" s="28">
        <v>55.43271</v>
      </c>
      <c r="J43" s="28">
        <v>0</v>
      </c>
      <c r="K43" s="28">
        <v>0</v>
      </c>
      <c r="L43" s="28">
        <v>0</v>
      </c>
    </row>
    <row r="44" spans="1:12" ht="21" customHeight="1" x14ac:dyDescent="0.25">
      <c r="A44" s="99"/>
      <c r="B44" s="52"/>
      <c r="C44" s="95"/>
      <c r="D44" s="92"/>
      <c r="E44" s="27" t="s">
        <v>6</v>
      </c>
      <c r="F44" s="28">
        <f t="shared" si="21"/>
        <v>0</v>
      </c>
      <c r="G44" s="29"/>
      <c r="H44" s="28">
        <v>0</v>
      </c>
      <c r="I44" s="28">
        <v>0</v>
      </c>
      <c r="J44" s="28">
        <v>0</v>
      </c>
      <c r="K44" s="28">
        <v>0</v>
      </c>
      <c r="L44" s="28">
        <v>0</v>
      </c>
    </row>
    <row r="45" spans="1:12" ht="21" customHeight="1" x14ac:dyDescent="0.25">
      <c r="A45" s="74" t="s">
        <v>90</v>
      </c>
      <c r="B45" s="102" t="s">
        <v>88</v>
      </c>
      <c r="C45" s="93" t="s">
        <v>83</v>
      </c>
      <c r="D45" s="90" t="s">
        <v>89</v>
      </c>
      <c r="E45" s="27" t="s">
        <v>2</v>
      </c>
      <c r="F45" s="28">
        <f t="shared" ref="F45:K45" si="22">SUM(F46:F50)</f>
        <v>57708.923179999998</v>
      </c>
      <c r="G45" s="28">
        <f t="shared" si="22"/>
        <v>0</v>
      </c>
      <c r="H45" s="28">
        <f t="shared" si="22"/>
        <v>55843.381869999997</v>
      </c>
      <c r="I45" s="28">
        <f>SUM(I46:I50)</f>
        <v>1865.5413100000001</v>
      </c>
      <c r="J45" s="28">
        <f t="shared" si="22"/>
        <v>0</v>
      </c>
      <c r="K45" s="28">
        <f t="shared" si="22"/>
        <v>0</v>
      </c>
      <c r="L45" s="28">
        <f t="shared" ref="L45" si="23">SUM(L46:L50)</f>
        <v>0</v>
      </c>
    </row>
    <row r="46" spans="1:12" ht="21" customHeight="1" x14ac:dyDescent="0.25">
      <c r="A46" s="74"/>
      <c r="B46" s="103"/>
      <c r="C46" s="94"/>
      <c r="D46" s="91"/>
      <c r="E46" s="27" t="s">
        <v>3</v>
      </c>
      <c r="F46" s="28">
        <f>SUM(H46:L46)</f>
        <v>57708.923179999998</v>
      </c>
      <c r="G46" s="29"/>
      <c r="H46" s="28">
        <v>55843.381869999997</v>
      </c>
      <c r="I46" s="47">
        <v>1865.5413100000001</v>
      </c>
      <c r="J46" s="28">
        <v>0</v>
      </c>
      <c r="K46" s="28">
        <v>0</v>
      </c>
      <c r="L46" s="28">
        <v>0</v>
      </c>
    </row>
    <row r="47" spans="1:12" ht="21" customHeight="1" x14ac:dyDescent="0.25">
      <c r="A47" s="74"/>
      <c r="B47" s="103"/>
      <c r="C47" s="94"/>
      <c r="D47" s="91"/>
      <c r="E47" s="30" t="s">
        <v>76</v>
      </c>
      <c r="F47" s="28">
        <f t="shared" ref="F47:F50" si="24">SUM(H47:L47)</f>
        <v>0</v>
      </c>
      <c r="G47" s="29"/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1:12" ht="21" customHeight="1" x14ac:dyDescent="0.25">
      <c r="A48" s="74"/>
      <c r="B48" s="103"/>
      <c r="C48" s="94"/>
      <c r="D48" s="91"/>
      <c r="E48" s="27" t="s">
        <v>4</v>
      </c>
      <c r="F48" s="28">
        <f t="shared" si="24"/>
        <v>0</v>
      </c>
      <c r="G48" s="29"/>
      <c r="H48" s="28">
        <v>0</v>
      </c>
      <c r="I48" s="28">
        <v>0</v>
      </c>
      <c r="J48" s="28">
        <v>0</v>
      </c>
      <c r="K48" s="28">
        <v>0</v>
      </c>
      <c r="L48" s="28">
        <v>0</v>
      </c>
    </row>
    <row r="49" spans="1:12" ht="21" customHeight="1" x14ac:dyDescent="0.25">
      <c r="A49" s="74"/>
      <c r="B49" s="103"/>
      <c r="C49" s="94"/>
      <c r="D49" s="91"/>
      <c r="E49" s="27" t="s">
        <v>5</v>
      </c>
      <c r="F49" s="28">
        <f t="shared" si="24"/>
        <v>0</v>
      </c>
      <c r="G49" s="29"/>
      <c r="H49" s="28">
        <v>0</v>
      </c>
      <c r="I49" s="28">
        <v>0</v>
      </c>
      <c r="J49" s="28">
        <v>0</v>
      </c>
      <c r="K49" s="28">
        <v>0</v>
      </c>
      <c r="L49" s="28">
        <v>0</v>
      </c>
    </row>
    <row r="50" spans="1:12" ht="21" customHeight="1" x14ac:dyDescent="0.25">
      <c r="A50" s="74"/>
      <c r="B50" s="104"/>
      <c r="C50" s="95"/>
      <c r="D50" s="92"/>
      <c r="E50" s="27" t="s">
        <v>6</v>
      </c>
      <c r="F50" s="28">
        <f t="shared" si="24"/>
        <v>0</v>
      </c>
      <c r="G50" s="29"/>
      <c r="H50" s="28">
        <v>0</v>
      </c>
      <c r="I50" s="28">
        <v>0</v>
      </c>
      <c r="J50" s="28">
        <v>0</v>
      </c>
      <c r="K50" s="28">
        <v>0</v>
      </c>
      <c r="L50" s="28">
        <v>0</v>
      </c>
    </row>
    <row r="51" spans="1:12" ht="21" customHeight="1" x14ac:dyDescent="0.25">
      <c r="A51" s="80" t="s">
        <v>68</v>
      </c>
      <c r="B51" s="101" t="s">
        <v>69</v>
      </c>
      <c r="C51" s="65" t="s">
        <v>112</v>
      </c>
      <c r="D51" s="82" t="s">
        <v>38</v>
      </c>
      <c r="E51" s="4" t="s">
        <v>2</v>
      </c>
      <c r="F51" s="16">
        <f t="shared" ref="F51:K51" si="25">SUM(F52:F56)</f>
        <v>1701107.0350019501</v>
      </c>
      <c r="G51" s="16">
        <f t="shared" si="25"/>
        <v>0</v>
      </c>
      <c r="H51" s="16">
        <f t="shared" si="25"/>
        <v>164025.90690195002</v>
      </c>
      <c r="I51" s="16">
        <f>SUM(I52:I56)</f>
        <v>582258.11653999996</v>
      </c>
      <c r="J51" s="16">
        <f t="shared" si="25"/>
        <v>384519.70935000002</v>
      </c>
      <c r="K51" s="16">
        <f t="shared" si="25"/>
        <v>291285.91839999997</v>
      </c>
      <c r="L51" s="16">
        <f t="shared" ref="L51" si="26">SUM(L52:L56)</f>
        <v>279017.38381000003</v>
      </c>
    </row>
    <row r="52" spans="1:12" ht="21" customHeight="1" x14ac:dyDescent="0.25">
      <c r="A52" s="80"/>
      <c r="B52" s="101"/>
      <c r="C52" s="66"/>
      <c r="D52" s="82"/>
      <c r="E52" s="4" t="s">
        <v>3</v>
      </c>
      <c r="F52" s="16">
        <f>SUM(H52:L52)</f>
        <v>0</v>
      </c>
      <c r="G52" s="17"/>
      <c r="H52" s="16">
        <f>H58+H94+H100+H130</f>
        <v>0</v>
      </c>
      <c r="I52" s="16">
        <f>I58+I94+I100+I130</f>
        <v>0</v>
      </c>
      <c r="J52" s="16">
        <f>J58+J94+J100+J130</f>
        <v>0</v>
      </c>
      <c r="K52" s="16">
        <f>K58+K94+K100+K130</f>
        <v>0</v>
      </c>
      <c r="L52" s="16">
        <f>L58+L94+L100+L130</f>
        <v>0</v>
      </c>
    </row>
    <row r="53" spans="1:12" ht="21" customHeight="1" x14ac:dyDescent="0.25">
      <c r="A53" s="80"/>
      <c r="B53" s="101"/>
      <c r="C53" s="66"/>
      <c r="D53" s="82"/>
      <c r="E53" s="10" t="s">
        <v>76</v>
      </c>
      <c r="F53" s="16">
        <f t="shared" ref="F53:F56" si="27">SUM(H53:L53)</f>
        <v>105126.91786</v>
      </c>
      <c r="G53" s="17"/>
      <c r="H53" s="16">
        <v>0</v>
      </c>
      <c r="I53" s="16">
        <f>I59+I95+I101+I131</f>
        <v>64901.108930000002</v>
      </c>
      <c r="J53" s="16">
        <f>J59</f>
        <v>40225.808929999999</v>
      </c>
      <c r="K53" s="16">
        <f>K59+K95+K131</f>
        <v>0</v>
      </c>
      <c r="L53" s="16">
        <f>L59+L95+L101+L131</f>
        <v>0</v>
      </c>
    </row>
    <row r="54" spans="1:12" ht="21" customHeight="1" x14ac:dyDescent="0.25">
      <c r="A54" s="80"/>
      <c r="B54" s="101"/>
      <c r="C54" s="66"/>
      <c r="D54" s="82"/>
      <c r="E54" s="4" t="s">
        <v>4</v>
      </c>
      <c r="F54" s="16">
        <f t="shared" si="27"/>
        <v>74804.816999999995</v>
      </c>
      <c r="G54" s="17"/>
      <c r="H54" s="16">
        <f>H60+H96+H102+H132</f>
        <v>1855.68</v>
      </c>
      <c r="I54" s="16">
        <f>I60+I96+I102+I132</f>
        <v>1853.172</v>
      </c>
      <c r="J54" s="16">
        <f>J60+J96+J102+J132</f>
        <v>1852.452</v>
      </c>
      <c r="K54" s="16">
        <f>K60+K96+K102+K132</f>
        <v>1852.452</v>
      </c>
      <c r="L54" s="16">
        <f>L60+L96+L102+L132</f>
        <v>67391.061000000002</v>
      </c>
    </row>
    <row r="55" spans="1:12" ht="21" customHeight="1" x14ac:dyDescent="0.25">
      <c r="A55" s="80"/>
      <c r="B55" s="101"/>
      <c r="C55" s="66"/>
      <c r="D55" s="82"/>
      <c r="E55" s="4" t="s">
        <v>5</v>
      </c>
      <c r="F55" s="16">
        <f t="shared" si="27"/>
        <v>1521175.3001419501</v>
      </c>
      <c r="G55" s="17"/>
      <c r="H55" s="16">
        <f>H61+H97+H103+H133</f>
        <v>162170.22690195002</v>
      </c>
      <c r="I55" s="16">
        <f>I61+I97+I103+I133</f>
        <v>515503.83560999995</v>
      </c>
      <c r="J55" s="16">
        <f t="shared" ref="J55:K56" si="28">J61+J97+J103+J133</f>
        <v>342441.44842000003</v>
      </c>
      <c r="K55" s="16">
        <f>K61+K97+K103+K133</f>
        <v>289433.46639999998</v>
      </c>
      <c r="L55" s="16">
        <f>L61+L97+L103+L133</f>
        <v>211626.32281000001</v>
      </c>
    </row>
    <row r="56" spans="1:12" ht="21" customHeight="1" x14ac:dyDescent="0.25">
      <c r="A56" s="80"/>
      <c r="B56" s="101"/>
      <c r="C56" s="67"/>
      <c r="D56" s="82"/>
      <c r="E56" s="4" t="s">
        <v>6</v>
      </c>
      <c r="F56" s="16">
        <f t="shared" si="27"/>
        <v>0</v>
      </c>
      <c r="G56" s="17"/>
      <c r="H56" s="16">
        <f>H62+H98+H104+H134</f>
        <v>0</v>
      </c>
      <c r="I56" s="16">
        <f>I62+I98+I104+I134</f>
        <v>0</v>
      </c>
      <c r="J56" s="16">
        <f t="shared" si="28"/>
        <v>0</v>
      </c>
      <c r="K56" s="16">
        <f t="shared" si="28"/>
        <v>0</v>
      </c>
      <c r="L56" s="16">
        <f>L62+L98+L104+L134</f>
        <v>0</v>
      </c>
    </row>
    <row r="57" spans="1:12" ht="21" customHeight="1" x14ac:dyDescent="0.25">
      <c r="A57" s="74" t="s">
        <v>21</v>
      </c>
      <c r="B57" s="52" t="s">
        <v>35</v>
      </c>
      <c r="C57" s="93" t="s">
        <v>112</v>
      </c>
      <c r="D57" s="53" t="s">
        <v>38</v>
      </c>
      <c r="E57" s="27" t="s">
        <v>2</v>
      </c>
      <c r="F57" s="28">
        <f t="shared" ref="F57:K57" si="29">SUM(F58:F62)</f>
        <v>256683.18130999993</v>
      </c>
      <c r="G57" s="29">
        <f t="shared" si="29"/>
        <v>0</v>
      </c>
      <c r="H57" s="28">
        <f t="shared" si="29"/>
        <v>79328.226159999991</v>
      </c>
      <c r="I57" s="28">
        <f>SUM(I58:I62)</f>
        <v>117197.19911</v>
      </c>
      <c r="J57" s="28">
        <f t="shared" si="29"/>
        <v>49807.445019999977</v>
      </c>
      <c r="K57" s="28">
        <f t="shared" si="29"/>
        <v>5105.3224099999852</v>
      </c>
      <c r="L57" s="28">
        <f t="shared" ref="L57" si="30">SUM(L58:L62)</f>
        <v>5244.9886099999921</v>
      </c>
    </row>
    <row r="58" spans="1:12" ht="21" customHeight="1" x14ac:dyDescent="0.25">
      <c r="A58" s="74"/>
      <c r="B58" s="52"/>
      <c r="C58" s="94"/>
      <c r="D58" s="53"/>
      <c r="E58" s="27" t="s">
        <v>3</v>
      </c>
      <c r="F58" s="28">
        <f>SUM(G58:L58)</f>
        <v>0</v>
      </c>
      <c r="G58" s="29"/>
      <c r="H58" s="28">
        <f>H64+H76+H82+H88+H70</f>
        <v>0</v>
      </c>
      <c r="I58" s="28">
        <f>I64+I70+I76+I82+I88</f>
        <v>0</v>
      </c>
      <c r="J58" s="28">
        <f t="shared" ref="J58:L58" si="31">J64+J70+J76+J82+J88</f>
        <v>0</v>
      </c>
      <c r="K58" s="28">
        <f t="shared" si="31"/>
        <v>0</v>
      </c>
      <c r="L58" s="28">
        <f t="shared" si="31"/>
        <v>0</v>
      </c>
    </row>
    <row r="59" spans="1:12" ht="21" customHeight="1" x14ac:dyDescent="0.25">
      <c r="A59" s="74"/>
      <c r="B59" s="52"/>
      <c r="C59" s="94"/>
      <c r="D59" s="53"/>
      <c r="E59" s="30" t="s">
        <v>76</v>
      </c>
      <c r="F59" s="28">
        <f t="shared" ref="F59:F62" si="32">SUM(G59:L59)</f>
        <v>105126.91786</v>
      </c>
      <c r="G59" s="29"/>
      <c r="H59" s="28">
        <v>0</v>
      </c>
      <c r="I59" s="28">
        <f>I65+I71+I77+I83+I89</f>
        <v>64901.108930000002</v>
      </c>
      <c r="J59" s="28">
        <f t="shared" ref="J59:L59" si="33">J65+J71+J77+J83+J89</f>
        <v>40225.808929999999</v>
      </c>
      <c r="K59" s="28">
        <f t="shared" si="33"/>
        <v>0</v>
      </c>
      <c r="L59" s="28">
        <f t="shared" si="33"/>
        <v>0</v>
      </c>
    </row>
    <row r="60" spans="1:12" ht="23.25" customHeight="1" x14ac:dyDescent="0.25">
      <c r="A60" s="74"/>
      <c r="B60" s="52"/>
      <c r="C60" s="94"/>
      <c r="D60" s="53"/>
      <c r="E60" s="27" t="s">
        <v>4</v>
      </c>
      <c r="F60" s="28">
        <f t="shared" si="32"/>
        <v>9266.2080000000005</v>
      </c>
      <c r="G60" s="29"/>
      <c r="H60" s="28">
        <f>H66+H78+H84+H90+H72</f>
        <v>1855.68</v>
      </c>
      <c r="I60" s="28">
        <f>I66+I72+I78+I84+I90</f>
        <v>1853.172</v>
      </c>
      <c r="J60" s="28">
        <f t="shared" ref="J60:L60" si="34">J66+J72+J78+J84+J90</f>
        <v>1852.452</v>
      </c>
      <c r="K60" s="28">
        <f t="shared" si="34"/>
        <v>1852.452</v>
      </c>
      <c r="L60" s="28">
        <f t="shared" si="34"/>
        <v>1852.452</v>
      </c>
    </row>
    <row r="61" spans="1:12" ht="21" customHeight="1" x14ac:dyDescent="0.25">
      <c r="A61" s="74"/>
      <c r="B61" s="52"/>
      <c r="C61" s="94"/>
      <c r="D61" s="53"/>
      <c r="E61" s="27" t="s">
        <v>5</v>
      </c>
      <c r="F61" s="28">
        <f t="shared" si="32"/>
        <v>142290.05544999993</v>
      </c>
      <c r="G61" s="29"/>
      <c r="H61" s="28">
        <f>H67+H79+H85+H91+H73</f>
        <v>77472.546159999998</v>
      </c>
      <c r="I61" s="28">
        <f>I67+I73+I79+I85+I91</f>
        <v>50442.918179999993</v>
      </c>
      <c r="J61" s="28">
        <f t="shared" ref="J61:L61" si="35">J67+J73+J79+J85+J91</f>
        <v>7729.1840899999806</v>
      </c>
      <c r="K61" s="28">
        <f t="shared" si="35"/>
        <v>3252.870409999985</v>
      </c>
      <c r="L61" s="28">
        <f t="shared" si="35"/>
        <v>3392.5366099999919</v>
      </c>
    </row>
    <row r="62" spans="1:12" ht="27.75" customHeight="1" x14ac:dyDescent="0.25">
      <c r="A62" s="74"/>
      <c r="B62" s="52"/>
      <c r="C62" s="95"/>
      <c r="D62" s="53"/>
      <c r="E62" s="27" t="s">
        <v>6</v>
      </c>
      <c r="F62" s="28">
        <f t="shared" si="32"/>
        <v>0</v>
      </c>
      <c r="G62" s="29"/>
      <c r="H62" s="28">
        <f>H68+H80+H86+H92</f>
        <v>0</v>
      </c>
      <c r="I62" s="28">
        <f>I68+I80+I86+I92+I74</f>
        <v>0</v>
      </c>
      <c r="J62" s="28">
        <f t="shared" ref="J62:L62" si="36">J68+J80+J86+J92</f>
        <v>0</v>
      </c>
      <c r="K62" s="28">
        <f t="shared" si="36"/>
        <v>0</v>
      </c>
      <c r="L62" s="28">
        <f t="shared" si="36"/>
        <v>0</v>
      </c>
    </row>
    <row r="63" spans="1:12" ht="21" customHeight="1" x14ac:dyDescent="0.25">
      <c r="A63" s="58" t="s">
        <v>22</v>
      </c>
      <c r="B63" s="83" t="s">
        <v>119</v>
      </c>
      <c r="C63" s="62" t="s">
        <v>112</v>
      </c>
      <c r="D63" s="75" t="s">
        <v>38</v>
      </c>
      <c r="E63" s="4" t="s">
        <v>2</v>
      </c>
      <c r="F63" s="18">
        <f t="shared" ref="F63:K63" si="37">SUM(F64:F68)</f>
        <v>65640.53416999997</v>
      </c>
      <c r="G63" s="19">
        <f t="shared" si="37"/>
        <v>0</v>
      </c>
      <c r="H63" s="18">
        <f t="shared" si="37"/>
        <v>49841.487760000004</v>
      </c>
      <c r="I63" s="18">
        <f>SUM(I64:I68)</f>
        <v>6551.1213799999996</v>
      </c>
      <c r="J63" s="18">
        <f t="shared" si="37"/>
        <v>2602.5180099999816</v>
      </c>
      <c r="K63" s="18">
        <f t="shared" si="37"/>
        <v>3252.870409999985</v>
      </c>
      <c r="L63" s="18">
        <f t="shared" ref="L63" si="38">SUM(L64:L68)</f>
        <v>3392.5366099999919</v>
      </c>
    </row>
    <row r="64" spans="1:12" ht="21" customHeight="1" x14ac:dyDescent="0.25">
      <c r="A64" s="58"/>
      <c r="B64" s="83"/>
      <c r="C64" s="63"/>
      <c r="D64" s="75"/>
      <c r="E64" s="5" t="s">
        <v>3</v>
      </c>
      <c r="F64" s="18">
        <f>SUM(G64:L64)</f>
        <v>0</v>
      </c>
      <c r="G64" s="19"/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1:12" ht="21" customHeight="1" x14ac:dyDescent="0.25">
      <c r="A65" s="58"/>
      <c r="B65" s="83"/>
      <c r="C65" s="63"/>
      <c r="D65" s="75"/>
      <c r="E65" s="9" t="s">
        <v>76</v>
      </c>
      <c r="F65" s="18">
        <f t="shared" ref="F65:F68" si="39">SUM(G65:L65)</f>
        <v>0</v>
      </c>
      <c r="G65" s="19"/>
      <c r="H65" s="18">
        <v>0</v>
      </c>
      <c r="I65" s="23">
        <f>64901.10893-64901.10893</f>
        <v>0</v>
      </c>
      <c r="J65" s="18">
        <v>0</v>
      </c>
      <c r="K65" s="18">
        <v>0</v>
      </c>
      <c r="L65" s="18">
        <v>0</v>
      </c>
    </row>
    <row r="66" spans="1:12" ht="21" customHeight="1" x14ac:dyDescent="0.25">
      <c r="A66" s="58"/>
      <c r="B66" s="83"/>
      <c r="C66" s="63"/>
      <c r="D66" s="75"/>
      <c r="E66" s="5" t="s">
        <v>4</v>
      </c>
      <c r="F66" s="18">
        <f t="shared" si="39"/>
        <v>0</v>
      </c>
      <c r="G66" s="19"/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21" customHeight="1" x14ac:dyDescent="0.25">
      <c r="A67" s="58"/>
      <c r="B67" s="83"/>
      <c r="C67" s="63"/>
      <c r="D67" s="75"/>
      <c r="E67" s="5" t="s">
        <v>5</v>
      </c>
      <c r="F67" s="18">
        <f t="shared" si="39"/>
        <v>65640.53416999997</v>
      </c>
      <c r="G67" s="19"/>
      <c r="H67" s="18">
        <f>1600+4500+31379.15533+1945.6+12800+1142.752+9456.22043-12800-182.24</f>
        <v>49841.487760000004</v>
      </c>
      <c r="I67" s="18">
        <f>6299.065+317.02246-6616.08746+6551.12138</f>
        <v>6551.1213799999996</v>
      </c>
      <c r="J67" s="18">
        <f>244513.71821-224323.13844-17588.06176</f>
        <v>2602.5180099999816</v>
      </c>
      <c r="K67" s="18">
        <f>245164.07061-224323.13844-17588.06176</f>
        <v>3252.870409999985</v>
      </c>
      <c r="L67" s="18">
        <f>169476.48441-148495.88604-17588.06176</f>
        <v>3392.5366099999919</v>
      </c>
    </row>
    <row r="68" spans="1:12" ht="21" customHeight="1" x14ac:dyDescent="0.25">
      <c r="A68" s="58"/>
      <c r="B68" s="83"/>
      <c r="C68" s="64"/>
      <c r="D68" s="75"/>
      <c r="E68" s="5" t="s">
        <v>6</v>
      </c>
      <c r="F68" s="18">
        <f t="shared" si="39"/>
        <v>0</v>
      </c>
      <c r="G68" s="19"/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21" customHeight="1" x14ac:dyDescent="0.25">
      <c r="A69" s="58" t="s">
        <v>24</v>
      </c>
      <c r="B69" s="76" t="s">
        <v>109</v>
      </c>
      <c r="C69" s="62" t="s">
        <v>122</v>
      </c>
      <c r="D69" s="75" t="s">
        <v>13</v>
      </c>
      <c r="E69" s="4" t="s">
        <v>2</v>
      </c>
      <c r="F69" s="18">
        <f t="shared" ref="F69:K69" si="40">SUM(F70:F74)</f>
        <v>105232.15002</v>
      </c>
      <c r="G69" s="19">
        <f t="shared" si="40"/>
        <v>0</v>
      </c>
      <c r="H69" s="18">
        <f t="shared" si="40"/>
        <v>0</v>
      </c>
      <c r="I69" s="18">
        <f>SUM(I70:I74)</f>
        <v>64966.07501</v>
      </c>
      <c r="J69" s="35">
        <f t="shared" si="40"/>
        <v>40266.07501</v>
      </c>
      <c r="K69" s="18">
        <f t="shared" si="40"/>
        <v>0</v>
      </c>
      <c r="L69" s="18">
        <f t="shared" ref="L69" si="41">SUM(L70:L74)</f>
        <v>0</v>
      </c>
    </row>
    <row r="70" spans="1:12" ht="21" customHeight="1" x14ac:dyDescent="0.25">
      <c r="A70" s="58"/>
      <c r="B70" s="76"/>
      <c r="C70" s="63"/>
      <c r="D70" s="75"/>
      <c r="E70" s="24" t="s">
        <v>3</v>
      </c>
      <c r="F70" s="18">
        <f>SUM(G70:L70)</f>
        <v>0</v>
      </c>
      <c r="G70" s="19"/>
      <c r="H70" s="18">
        <v>0</v>
      </c>
      <c r="I70" s="18">
        <v>0</v>
      </c>
      <c r="J70" s="35">
        <v>0</v>
      </c>
      <c r="K70" s="18">
        <v>0</v>
      </c>
      <c r="L70" s="18">
        <v>0</v>
      </c>
    </row>
    <row r="71" spans="1:12" ht="21" customHeight="1" x14ac:dyDescent="0.25">
      <c r="A71" s="58"/>
      <c r="B71" s="76"/>
      <c r="C71" s="63"/>
      <c r="D71" s="75"/>
      <c r="E71" s="9" t="s">
        <v>76</v>
      </c>
      <c r="F71" s="18">
        <f t="shared" ref="F71:F74" si="42">SUM(G71:L71)</f>
        <v>105126.91786</v>
      </c>
      <c r="G71" s="19"/>
      <c r="H71" s="18">
        <v>0</v>
      </c>
      <c r="I71" s="18">
        <v>64901.108930000002</v>
      </c>
      <c r="J71" s="35">
        <f>40225.80893</f>
        <v>40225.808929999999</v>
      </c>
      <c r="K71" s="18">
        <v>0</v>
      </c>
      <c r="L71" s="18">
        <v>0</v>
      </c>
    </row>
    <row r="72" spans="1:12" ht="21" customHeight="1" x14ac:dyDescent="0.25">
      <c r="A72" s="58"/>
      <c r="B72" s="76"/>
      <c r="C72" s="63"/>
      <c r="D72" s="75"/>
      <c r="E72" s="24" t="s">
        <v>4</v>
      </c>
      <c r="F72" s="18">
        <f t="shared" si="42"/>
        <v>0</v>
      </c>
      <c r="G72" s="19"/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21" customHeight="1" x14ac:dyDescent="0.25">
      <c r="A73" s="58"/>
      <c r="B73" s="76"/>
      <c r="C73" s="63"/>
      <c r="D73" s="75"/>
      <c r="E73" s="24" t="s">
        <v>5</v>
      </c>
      <c r="F73" s="18">
        <f t="shared" si="42"/>
        <v>105.23216000000015</v>
      </c>
      <c r="G73" s="19"/>
      <c r="H73" s="18">
        <v>0</v>
      </c>
      <c r="I73" s="18">
        <f>69.43319+992.03681-1061.47+6616.08746-6551.12138</f>
        <v>64.966080000000147</v>
      </c>
      <c r="J73" s="18">
        <f>40.26608</f>
        <v>40.266080000000002</v>
      </c>
      <c r="K73" s="18">
        <v>0</v>
      </c>
      <c r="L73" s="18">
        <v>0</v>
      </c>
    </row>
    <row r="74" spans="1:12" ht="21" customHeight="1" x14ac:dyDescent="0.25">
      <c r="A74" s="58"/>
      <c r="B74" s="76"/>
      <c r="C74" s="64"/>
      <c r="D74" s="75"/>
      <c r="E74" s="24" t="s">
        <v>6</v>
      </c>
      <c r="F74" s="18">
        <f t="shared" si="42"/>
        <v>0</v>
      </c>
      <c r="G74" s="19"/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1" customHeight="1" x14ac:dyDescent="0.25">
      <c r="A75" s="58" t="s">
        <v>65</v>
      </c>
      <c r="B75" s="76" t="s">
        <v>23</v>
      </c>
      <c r="C75" s="62" t="s">
        <v>83</v>
      </c>
      <c r="D75" s="75" t="s">
        <v>13</v>
      </c>
      <c r="E75" s="4" t="s">
        <v>2</v>
      </c>
      <c r="F75" s="18">
        <f t="shared" ref="F75:K75" si="43">SUM(F76:F80)</f>
        <v>4466.5284000000001</v>
      </c>
      <c r="G75" s="19">
        <f t="shared" si="43"/>
        <v>0</v>
      </c>
      <c r="H75" s="18">
        <f t="shared" si="43"/>
        <v>3405.0583999999999</v>
      </c>
      <c r="I75" s="18">
        <f>SUM(I76:I80)</f>
        <v>1061.47</v>
      </c>
      <c r="J75" s="18">
        <f t="shared" si="43"/>
        <v>0</v>
      </c>
      <c r="K75" s="18">
        <f t="shared" si="43"/>
        <v>0</v>
      </c>
      <c r="L75" s="18">
        <f t="shared" ref="L75" si="44">SUM(L76:L80)</f>
        <v>0</v>
      </c>
    </row>
    <row r="76" spans="1:12" ht="21" customHeight="1" x14ac:dyDescent="0.25">
      <c r="A76" s="58"/>
      <c r="B76" s="76"/>
      <c r="C76" s="63"/>
      <c r="D76" s="75"/>
      <c r="E76" s="5" t="s">
        <v>3</v>
      </c>
      <c r="F76" s="18">
        <f>SUM(G76:L76)</f>
        <v>0</v>
      </c>
      <c r="G76" s="19"/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1:12" ht="21" customHeight="1" x14ac:dyDescent="0.25">
      <c r="A77" s="58"/>
      <c r="B77" s="76"/>
      <c r="C77" s="63"/>
      <c r="D77" s="75"/>
      <c r="E77" s="9" t="s">
        <v>76</v>
      </c>
      <c r="F77" s="18">
        <f t="shared" ref="F77:F80" si="45">SUM(G77:L77)</f>
        <v>0</v>
      </c>
      <c r="G77" s="19"/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21" customHeight="1" x14ac:dyDescent="0.25">
      <c r="A78" s="58"/>
      <c r="B78" s="76"/>
      <c r="C78" s="63"/>
      <c r="D78" s="75"/>
      <c r="E78" s="5" t="s">
        <v>4</v>
      </c>
      <c r="F78" s="18">
        <f t="shared" si="45"/>
        <v>0</v>
      </c>
      <c r="G78" s="19"/>
      <c r="H78" s="18">
        <v>0</v>
      </c>
      <c r="I78" s="18">
        <f>1853.172-1853.172</f>
        <v>0</v>
      </c>
      <c r="J78" s="18">
        <v>0</v>
      </c>
      <c r="K78" s="18">
        <v>0</v>
      </c>
      <c r="L78" s="18">
        <v>0</v>
      </c>
    </row>
    <row r="79" spans="1:12" ht="21" customHeight="1" x14ac:dyDescent="0.25">
      <c r="A79" s="58"/>
      <c r="B79" s="76"/>
      <c r="C79" s="63"/>
      <c r="D79" s="75"/>
      <c r="E79" s="5" t="s">
        <v>5</v>
      </c>
      <c r="F79" s="18">
        <f t="shared" si="45"/>
        <v>4466.5284000000001</v>
      </c>
      <c r="G79" s="19"/>
      <c r="H79" s="18">
        <f>243.12+493.2384+3000-3000+2680-11.3</f>
        <v>3405.0583999999999</v>
      </c>
      <c r="I79" s="18">
        <f>2031.47-2031.47+1061.47</f>
        <v>1061.47</v>
      </c>
      <c r="J79" s="18">
        <v>0</v>
      </c>
      <c r="K79" s="18">
        <v>0</v>
      </c>
      <c r="L79" s="18">
        <v>0</v>
      </c>
    </row>
    <row r="80" spans="1:12" ht="21" customHeight="1" x14ac:dyDescent="0.25">
      <c r="A80" s="58"/>
      <c r="B80" s="76"/>
      <c r="C80" s="64"/>
      <c r="D80" s="75"/>
      <c r="E80" s="5" t="s">
        <v>6</v>
      </c>
      <c r="F80" s="18">
        <f t="shared" si="45"/>
        <v>0</v>
      </c>
      <c r="G80" s="19"/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21" customHeight="1" x14ac:dyDescent="0.25">
      <c r="A81" s="58" t="s">
        <v>25</v>
      </c>
      <c r="B81" s="76" t="s">
        <v>42</v>
      </c>
      <c r="C81" s="62" t="s">
        <v>112</v>
      </c>
      <c r="D81" s="75" t="s">
        <v>13</v>
      </c>
      <c r="E81" s="4" t="s">
        <v>2</v>
      </c>
      <c r="F81" s="18">
        <f t="shared" ref="F81:K81" si="46">SUM(F82:F86)</f>
        <v>9266.2080000000005</v>
      </c>
      <c r="G81" s="19">
        <f t="shared" si="46"/>
        <v>0</v>
      </c>
      <c r="H81" s="18">
        <f t="shared" si="46"/>
        <v>1855.68</v>
      </c>
      <c r="I81" s="18">
        <f>SUM(I82:I86)</f>
        <v>1853.172</v>
      </c>
      <c r="J81" s="18">
        <f>SUM(J82:J86)</f>
        <v>1852.452</v>
      </c>
      <c r="K81" s="18">
        <f t="shared" si="46"/>
        <v>1852.452</v>
      </c>
      <c r="L81" s="18">
        <f t="shared" ref="L81" si="47">SUM(L82:L86)</f>
        <v>1852.452</v>
      </c>
    </row>
    <row r="82" spans="1:12" ht="21" customHeight="1" x14ac:dyDescent="0.25">
      <c r="A82" s="58"/>
      <c r="B82" s="76"/>
      <c r="C82" s="63"/>
      <c r="D82" s="75"/>
      <c r="E82" s="5" t="s">
        <v>3</v>
      </c>
      <c r="F82" s="18">
        <f>SUM(G82:L82)</f>
        <v>0</v>
      </c>
      <c r="G82" s="19"/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1:12" ht="21" customHeight="1" x14ac:dyDescent="0.25">
      <c r="A83" s="58"/>
      <c r="B83" s="76"/>
      <c r="C83" s="63"/>
      <c r="D83" s="75"/>
      <c r="E83" s="9" t="s">
        <v>76</v>
      </c>
      <c r="F83" s="18">
        <f t="shared" ref="F83:F86" si="48">SUM(G83:L83)</f>
        <v>0</v>
      </c>
      <c r="G83" s="19"/>
      <c r="H83" s="18">
        <v>0</v>
      </c>
      <c r="I83" s="18">
        <v>0</v>
      </c>
      <c r="J83" s="18">
        <v>0</v>
      </c>
      <c r="K83" s="18">
        <v>0</v>
      </c>
      <c r="L83" s="18">
        <v>0</v>
      </c>
    </row>
    <row r="84" spans="1:12" ht="21" customHeight="1" x14ac:dyDescent="0.25">
      <c r="A84" s="58"/>
      <c r="B84" s="76"/>
      <c r="C84" s="63"/>
      <c r="D84" s="75"/>
      <c r="E84" s="5" t="s">
        <v>4</v>
      </c>
      <c r="F84" s="18">
        <f>SUM(G84:L84)</f>
        <v>9266.2080000000005</v>
      </c>
      <c r="G84" s="19"/>
      <c r="H84" s="18">
        <v>1855.68</v>
      </c>
      <c r="I84" s="18">
        <v>1853.172</v>
      </c>
      <c r="J84" s="18">
        <v>1852.452</v>
      </c>
      <c r="K84" s="18">
        <v>1852.452</v>
      </c>
      <c r="L84" s="18">
        <v>1852.452</v>
      </c>
    </row>
    <row r="85" spans="1:12" ht="21" customHeight="1" x14ac:dyDescent="0.25">
      <c r="A85" s="58"/>
      <c r="B85" s="76"/>
      <c r="C85" s="63"/>
      <c r="D85" s="75"/>
      <c r="E85" s="5" t="s">
        <v>5</v>
      </c>
      <c r="F85" s="18">
        <f>SUM(G85:L85)</f>
        <v>0</v>
      </c>
      <c r="G85" s="19"/>
      <c r="H85" s="18">
        <v>0</v>
      </c>
      <c r="I85" s="18">
        <f>42765.3607199999-42765.3607199999</f>
        <v>0</v>
      </c>
      <c r="J85" s="51">
        <v>0</v>
      </c>
      <c r="K85" s="18">
        <f t="shared" ref="F85:K87" si="49">SUM(K86:K90)</f>
        <v>0</v>
      </c>
      <c r="L85" s="18">
        <f t="shared" ref="L85:L87" si="50">SUM(L86:L90)</f>
        <v>0</v>
      </c>
    </row>
    <row r="86" spans="1:12" ht="21" customHeight="1" x14ac:dyDescent="0.25">
      <c r="A86" s="58"/>
      <c r="B86" s="76"/>
      <c r="C86" s="64"/>
      <c r="D86" s="75"/>
      <c r="E86" s="5" t="s">
        <v>6</v>
      </c>
      <c r="F86" s="18">
        <f t="shared" si="48"/>
        <v>0</v>
      </c>
      <c r="G86" s="19"/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1:12" ht="21" customHeight="1" x14ac:dyDescent="0.25">
      <c r="A87" s="58" t="s">
        <v>110</v>
      </c>
      <c r="B87" s="76" t="s">
        <v>26</v>
      </c>
      <c r="C87" s="62" t="s">
        <v>83</v>
      </c>
      <c r="D87" s="75" t="s">
        <v>13</v>
      </c>
      <c r="E87" s="4" t="s">
        <v>2</v>
      </c>
      <c r="F87" s="18">
        <f t="shared" si="49"/>
        <v>72077.760719999991</v>
      </c>
      <c r="G87" s="19">
        <f t="shared" si="49"/>
        <v>0</v>
      </c>
      <c r="H87" s="18">
        <f t="shared" si="49"/>
        <v>24226</v>
      </c>
      <c r="I87" s="18">
        <f>SUM(I88:I92)</f>
        <v>42765.360719999997</v>
      </c>
      <c r="J87" s="18">
        <f t="shared" si="49"/>
        <v>5086.3999999999996</v>
      </c>
      <c r="K87" s="18">
        <f t="shared" si="49"/>
        <v>0</v>
      </c>
      <c r="L87" s="18">
        <f t="shared" si="50"/>
        <v>0</v>
      </c>
    </row>
    <row r="88" spans="1:12" ht="21" customHeight="1" x14ac:dyDescent="0.25">
      <c r="A88" s="58"/>
      <c r="B88" s="76"/>
      <c r="C88" s="63"/>
      <c r="D88" s="75"/>
      <c r="E88" s="5" t="s">
        <v>3</v>
      </c>
      <c r="F88" s="18">
        <f>SUM(G88:L88)</f>
        <v>0</v>
      </c>
      <c r="G88" s="19"/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1:12" ht="21" customHeight="1" x14ac:dyDescent="0.25">
      <c r="A89" s="58"/>
      <c r="B89" s="76"/>
      <c r="C89" s="63"/>
      <c r="D89" s="75"/>
      <c r="E89" s="9" t="s">
        <v>76</v>
      </c>
      <c r="F89" s="18">
        <f t="shared" ref="F89:F92" si="51">SUM(G89:L89)</f>
        <v>0</v>
      </c>
      <c r="G89" s="19"/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1:12" ht="21" customHeight="1" x14ac:dyDescent="0.25">
      <c r="A90" s="58"/>
      <c r="B90" s="76" t="s">
        <v>10</v>
      </c>
      <c r="C90" s="63"/>
      <c r="D90" s="75"/>
      <c r="E90" s="5" t="s">
        <v>4</v>
      </c>
      <c r="F90" s="18">
        <f t="shared" si="51"/>
        <v>0</v>
      </c>
      <c r="G90" s="19"/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1:12" ht="21" customHeight="1" x14ac:dyDescent="0.25">
      <c r="A91" s="58"/>
      <c r="B91" s="76"/>
      <c r="C91" s="63"/>
      <c r="D91" s="75"/>
      <c r="E91" s="5" t="s">
        <v>5</v>
      </c>
      <c r="F91" s="18">
        <f t="shared" si="51"/>
        <v>72077.760719999991</v>
      </c>
      <c r="G91" s="19"/>
      <c r="H91" s="18">
        <f>3685+2235+18288+18</f>
        <v>24226</v>
      </c>
      <c r="I91" s="38">
        <v>42765.360719999997</v>
      </c>
      <c r="J91" s="51">
        <v>5086.3999999999996</v>
      </c>
      <c r="K91" s="18">
        <v>0</v>
      </c>
      <c r="L91" s="18">
        <v>0</v>
      </c>
    </row>
    <row r="92" spans="1:12" ht="21" customHeight="1" x14ac:dyDescent="0.25">
      <c r="A92" s="58"/>
      <c r="B92" s="76"/>
      <c r="C92" s="64"/>
      <c r="D92" s="75"/>
      <c r="E92" s="5" t="s">
        <v>6</v>
      </c>
      <c r="F92" s="18">
        <f t="shared" si="51"/>
        <v>0</v>
      </c>
      <c r="G92" s="19"/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1:12" ht="21" customHeight="1" x14ac:dyDescent="0.25">
      <c r="A93" s="74" t="s">
        <v>57</v>
      </c>
      <c r="B93" s="52" t="s">
        <v>61</v>
      </c>
      <c r="C93" s="93" t="s">
        <v>112</v>
      </c>
      <c r="D93" s="53" t="s">
        <v>38</v>
      </c>
      <c r="E93" s="27" t="s">
        <v>2</v>
      </c>
      <c r="F93" s="28">
        <f t="shared" ref="F93:K93" si="52">SUM(F94:F98)</f>
        <v>1151475.22291195</v>
      </c>
      <c r="G93" s="28">
        <f t="shared" si="52"/>
        <v>0</v>
      </c>
      <c r="H93" s="28">
        <f t="shared" si="52"/>
        <v>44841.008521950011</v>
      </c>
      <c r="I93" s="28">
        <f t="shared" si="52"/>
        <v>387568.55987</v>
      </c>
      <c r="J93" s="28">
        <f t="shared" si="52"/>
        <v>296675.36560000002</v>
      </c>
      <c r="K93" s="28">
        <f t="shared" si="52"/>
        <v>249053.09455000001</v>
      </c>
      <c r="L93" s="28">
        <f t="shared" ref="L93" si="53">SUM(L94:L98)</f>
        <v>173337.19437000001</v>
      </c>
    </row>
    <row r="94" spans="1:12" ht="21" customHeight="1" x14ac:dyDescent="0.25">
      <c r="A94" s="74"/>
      <c r="B94" s="52"/>
      <c r="C94" s="94"/>
      <c r="D94" s="53"/>
      <c r="E94" s="27" t="s">
        <v>3</v>
      </c>
      <c r="F94" s="28">
        <f>SUM(H94:L94)</f>
        <v>0</v>
      </c>
      <c r="G94" s="29"/>
      <c r="H94" s="28">
        <v>0</v>
      </c>
      <c r="I94" s="28">
        <v>0</v>
      </c>
      <c r="J94" s="28">
        <v>0</v>
      </c>
      <c r="K94" s="28">
        <v>0</v>
      </c>
      <c r="L94" s="28">
        <v>0</v>
      </c>
    </row>
    <row r="95" spans="1:12" ht="21" customHeight="1" x14ac:dyDescent="0.25">
      <c r="A95" s="74"/>
      <c r="B95" s="52"/>
      <c r="C95" s="94"/>
      <c r="D95" s="53"/>
      <c r="E95" s="30" t="s">
        <v>76</v>
      </c>
      <c r="F95" s="28">
        <f t="shared" ref="F95:F98" si="54">SUM(H95:L95)</f>
        <v>0</v>
      </c>
      <c r="G95" s="29"/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1:12" ht="24" customHeight="1" x14ac:dyDescent="0.25">
      <c r="A96" s="74"/>
      <c r="B96" s="52"/>
      <c r="C96" s="94"/>
      <c r="D96" s="53"/>
      <c r="E96" s="27" t="s">
        <v>4</v>
      </c>
      <c r="F96" s="28">
        <f t="shared" si="54"/>
        <v>0</v>
      </c>
      <c r="G96" s="29"/>
      <c r="H96" s="28">
        <v>0</v>
      </c>
      <c r="I96" s="28">
        <v>0</v>
      </c>
      <c r="J96" s="28">
        <v>0</v>
      </c>
      <c r="K96" s="28">
        <v>0</v>
      </c>
      <c r="L96" s="28">
        <v>0</v>
      </c>
    </row>
    <row r="97" spans="1:12" ht="21" customHeight="1" x14ac:dyDescent="0.25">
      <c r="A97" s="74"/>
      <c r="B97" s="52"/>
      <c r="C97" s="94"/>
      <c r="D97" s="53"/>
      <c r="E97" s="27" t="s">
        <v>5</v>
      </c>
      <c r="F97" s="28">
        <f t="shared" si="54"/>
        <v>1151475.22291195</v>
      </c>
      <c r="G97" s="29"/>
      <c r="H97" s="28">
        <f>36912.455+1940.612+8653.64+1867.89968+132.10032-600-300-1940.612-88.1935+886.0535-3269.93145805+805.54108-151.8561-6.7</f>
        <v>44841.008521950011</v>
      </c>
      <c r="I97" s="28">
        <f>408522.91781-20954.35794</f>
        <v>387568.55987</v>
      </c>
      <c r="J97" s="28">
        <f>42277.14134+224323.13844+17588.06176-35270.75124+1158.63036+8470.16969+15949.53562-8000-5706.2369+490.38756+35395.28897</f>
        <v>296675.36560000002</v>
      </c>
      <c r="K97" s="28">
        <f>7141.89435+224323.13844+17588.06176</f>
        <v>249053.09455000001</v>
      </c>
      <c r="L97" s="28">
        <f>7253.24657+148495.88604+17588.06176</f>
        <v>173337.19437000001</v>
      </c>
    </row>
    <row r="98" spans="1:12" ht="21" customHeight="1" x14ac:dyDescent="0.25">
      <c r="A98" s="74"/>
      <c r="B98" s="52"/>
      <c r="C98" s="95"/>
      <c r="D98" s="53"/>
      <c r="E98" s="27" t="s">
        <v>6</v>
      </c>
      <c r="F98" s="28">
        <f t="shared" si="54"/>
        <v>0</v>
      </c>
      <c r="G98" s="29"/>
      <c r="H98" s="28">
        <v>0</v>
      </c>
      <c r="I98" s="28">
        <v>0</v>
      </c>
      <c r="J98" s="28">
        <v>0</v>
      </c>
      <c r="K98" s="28">
        <v>0</v>
      </c>
      <c r="L98" s="28">
        <v>0</v>
      </c>
    </row>
    <row r="99" spans="1:12" ht="21" customHeight="1" x14ac:dyDescent="0.25">
      <c r="A99" s="74" t="s">
        <v>27</v>
      </c>
      <c r="B99" s="96" t="s">
        <v>36</v>
      </c>
      <c r="C99" s="93" t="s">
        <v>112</v>
      </c>
      <c r="D99" s="90" t="s">
        <v>13</v>
      </c>
      <c r="E99" s="27" t="s">
        <v>2</v>
      </c>
      <c r="F99" s="28">
        <f t="shared" ref="F99:J99" si="55">SUM(F100:F104)</f>
        <v>88382.560830000002</v>
      </c>
      <c r="G99" s="29">
        <f t="shared" si="55"/>
        <v>0</v>
      </c>
      <c r="H99" s="28">
        <f t="shared" si="55"/>
        <v>11231.044180000001</v>
      </c>
      <c r="I99" s="28">
        <f>SUM(I100:I104)</f>
        <v>5198.8884300000009</v>
      </c>
      <c r="J99" s="28">
        <f t="shared" si="55"/>
        <v>1285.20625</v>
      </c>
      <c r="K99" s="28">
        <f>SUM(K100:K104)</f>
        <v>839.70624999999995</v>
      </c>
      <c r="L99" s="28">
        <f t="shared" ref="L99" si="56">SUM(L100:L104)</f>
        <v>69827.715719999993</v>
      </c>
    </row>
    <row r="100" spans="1:12" ht="21" customHeight="1" x14ac:dyDescent="0.25">
      <c r="A100" s="74"/>
      <c r="B100" s="97"/>
      <c r="C100" s="94"/>
      <c r="D100" s="91"/>
      <c r="E100" s="27" t="s">
        <v>3</v>
      </c>
      <c r="F100" s="28">
        <f>SUM(H100:L100)</f>
        <v>0</v>
      </c>
      <c r="G100" s="29"/>
      <c r="H100" s="28">
        <f t="shared" ref="H100:L104" si="57">H106+H112+H118</f>
        <v>0</v>
      </c>
      <c r="I100" s="28">
        <f>I106+I112+I118+I124</f>
        <v>0</v>
      </c>
      <c r="J100" s="28">
        <f t="shared" si="57"/>
        <v>0</v>
      </c>
      <c r="K100" s="28">
        <f t="shared" si="57"/>
        <v>0</v>
      </c>
      <c r="L100" s="28">
        <f t="shared" si="57"/>
        <v>0</v>
      </c>
    </row>
    <row r="101" spans="1:12" ht="21" customHeight="1" x14ac:dyDescent="0.25">
      <c r="A101" s="74"/>
      <c r="B101" s="97"/>
      <c r="C101" s="94"/>
      <c r="D101" s="91"/>
      <c r="E101" s="30" t="s">
        <v>76</v>
      </c>
      <c r="F101" s="28">
        <f t="shared" ref="F101:F104" si="58">SUM(H101:L101)</f>
        <v>0</v>
      </c>
      <c r="G101" s="29"/>
      <c r="H101" s="28">
        <f t="shared" si="57"/>
        <v>0</v>
      </c>
      <c r="I101" s="28">
        <f>I107+I113+I119+I125</f>
        <v>0</v>
      </c>
      <c r="J101" s="28">
        <f t="shared" si="57"/>
        <v>0</v>
      </c>
      <c r="K101" s="28">
        <f t="shared" si="57"/>
        <v>0</v>
      </c>
      <c r="L101" s="28">
        <f t="shared" si="57"/>
        <v>0</v>
      </c>
    </row>
    <row r="102" spans="1:12" ht="21" customHeight="1" x14ac:dyDescent="0.25">
      <c r="A102" s="74"/>
      <c r="B102" s="97"/>
      <c r="C102" s="94"/>
      <c r="D102" s="91"/>
      <c r="E102" s="27" t="s">
        <v>4</v>
      </c>
      <c r="F102" s="28">
        <f t="shared" si="58"/>
        <v>65538.608999999997</v>
      </c>
      <c r="G102" s="29"/>
      <c r="H102" s="28">
        <f t="shared" si="57"/>
        <v>0</v>
      </c>
      <c r="I102" s="28">
        <f>I108+I114+I120+I126</f>
        <v>0</v>
      </c>
      <c r="J102" s="28">
        <f t="shared" si="57"/>
        <v>0</v>
      </c>
      <c r="K102" s="28">
        <f t="shared" si="57"/>
        <v>0</v>
      </c>
      <c r="L102" s="28">
        <f t="shared" si="57"/>
        <v>65538.608999999997</v>
      </c>
    </row>
    <row r="103" spans="1:12" ht="21" customHeight="1" x14ac:dyDescent="0.25">
      <c r="A103" s="74"/>
      <c r="B103" s="97"/>
      <c r="C103" s="94"/>
      <c r="D103" s="91"/>
      <c r="E103" s="27" t="s">
        <v>5</v>
      </c>
      <c r="F103" s="28">
        <f t="shared" si="58"/>
        <v>22843.951830000002</v>
      </c>
      <c r="G103" s="29"/>
      <c r="H103" s="47">
        <f>H109+H115+H121+H127</f>
        <v>11231.044180000001</v>
      </c>
      <c r="I103" s="28">
        <f>I109+I115+I121+I127</f>
        <v>5198.8884300000009</v>
      </c>
      <c r="J103" s="28">
        <f t="shared" si="57"/>
        <v>1285.20625</v>
      </c>
      <c r="K103" s="28">
        <f>K109+K115+K121+K127</f>
        <v>839.70624999999995</v>
      </c>
      <c r="L103" s="28">
        <f t="shared" si="57"/>
        <v>4289.1067199999998</v>
      </c>
    </row>
    <row r="104" spans="1:12" ht="21" customHeight="1" x14ac:dyDescent="0.25">
      <c r="A104" s="74"/>
      <c r="B104" s="98"/>
      <c r="C104" s="95"/>
      <c r="D104" s="92"/>
      <c r="E104" s="27" t="s">
        <v>6</v>
      </c>
      <c r="F104" s="28">
        <f t="shared" si="58"/>
        <v>0</v>
      </c>
      <c r="G104" s="29"/>
      <c r="H104" s="28">
        <f t="shared" si="57"/>
        <v>0</v>
      </c>
      <c r="I104" s="28">
        <f>I110+I116+I122+I128</f>
        <v>0</v>
      </c>
      <c r="J104" s="28">
        <f t="shared" si="57"/>
        <v>0</v>
      </c>
      <c r="K104" s="28">
        <f t="shared" si="57"/>
        <v>0</v>
      </c>
      <c r="L104" s="28">
        <f t="shared" si="57"/>
        <v>0</v>
      </c>
    </row>
    <row r="105" spans="1:12" ht="21" customHeight="1" x14ac:dyDescent="0.25">
      <c r="A105" s="58" t="s">
        <v>62</v>
      </c>
      <c r="B105" s="59" t="s">
        <v>39</v>
      </c>
      <c r="C105" s="62">
        <v>2025</v>
      </c>
      <c r="D105" s="54" t="s">
        <v>13</v>
      </c>
      <c r="E105" s="4" t="s">
        <v>2</v>
      </c>
      <c r="F105" s="18">
        <f t="shared" ref="F105:K105" si="59">SUM(F106:F110)</f>
        <v>68988.00946999999</v>
      </c>
      <c r="G105" s="19">
        <f t="shared" si="59"/>
        <v>0</v>
      </c>
      <c r="H105" s="18">
        <f t="shared" si="59"/>
        <v>0</v>
      </c>
      <c r="I105" s="18">
        <f t="shared" si="59"/>
        <v>0</v>
      </c>
      <c r="J105" s="18">
        <f t="shared" si="59"/>
        <v>0</v>
      </c>
      <c r="K105" s="18">
        <f t="shared" si="59"/>
        <v>0</v>
      </c>
      <c r="L105" s="18">
        <f t="shared" ref="L105" si="60">SUM(L106:L110)</f>
        <v>68988.00946999999</v>
      </c>
    </row>
    <row r="106" spans="1:12" ht="21" customHeight="1" x14ac:dyDescent="0.25">
      <c r="A106" s="58"/>
      <c r="B106" s="60"/>
      <c r="C106" s="63"/>
      <c r="D106" s="55"/>
      <c r="E106" s="5" t="s">
        <v>3</v>
      </c>
      <c r="F106" s="18">
        <f>SUM(G106:L106)</f>
        <v>0</v>
      </c>
      <c r="G106" s="19"/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1:12" ht="21" customHeight="1" x14ac:dyDescent="0.25">
      <c r="A107" s="58"/>
      <c r="B107" s="60"/>
      <c r="C107" s="63"/>
      <c r="D107" s="55"/>
      <c r="E107" s="9" t="s">
        <v>76</v>
      </c>
      <c r="F107" s="18">
        <f t="shared" ref="F107:F110" si="61">SUM(G107:L107)</f>
        <v>0</v>
      </c>
      <c r="G107" s="19"/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1:12" ht="21" customHeight="1" x14ac:dyDescent="0.25">
      <c r="A108" s="58"/>
      <c r="B108" s="60"/>
      <c r="C108" s="63"/>
      <c r="D108" s="55"/>
      <c r="E108" s="5" t="s">
        <v>4</v>
      </c>
      <c r="F108" s="18">
        <f t="shared" si="61"/>
        <v>65538.608999999997</v>
      </c>
      <c r="G108" s="19"/>
      <c r="H108" s="18">
        <v>0</v>
      </c>
      <c r="I108" s="18">
        <v>0</v>
      </c>
      <c r="J108" s="18">
        <v>0</v>
      </c>
      <c r="K108" s="18">
        <v>0</v>
      </c>
      <c r="L108" s="18">
        <v>65538.608999999997</v>
      </c>
    </row>
    <row r="109" spans="1:12" ht="21" customHeight="1" x14ac:dyDescent="0.25">
      <c r="A109" s="58"/>
      <c r="B109" s="60"/>
      <c r="C109" s="63"/>
      <c r="D109" s="55"/>
      <c r="E109" s="5" t="s">
        <v>5</v>
      </c>
      <c r="F109" s="18">
        <f t="shared" si="61"/>
        <v>3449.40047</v>
      </c>
      <c r="G109" s="19"/>
      <c r="H109" s="18">
        <v>0</v>
      </c>
      <c r="I109" s="18">
        <v>0</v>
      </c>
      <c r="J109" s="18">
        <v>0</v>
      </c>
      <c r="K109" s="18">
        <v>0</v>
      </c>
      <c r="L109" s="18">
        <v>3449.40047</v>
      </c>
    </row>
    <row r="110" spans="1:12" ht="42" customHeight="1" x14ac:dyDescent="0.25">
      <c r="A110" s="58"/>
      <c r="B110" s="61"/>
      <c r="C110" s="64"/>
      <c r="D110" s="56"/>
      <c r="E110" s="5" t="s">
        <v>6</v>
      </c>
      <c r="F110" s="18">
        <f t="shared" si="61"/>
        <v>0</v>
      </c>
      <c r="G110" s="19"/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1:12" ht="21" customHeight="1" x14ac:dyDescent="0.25">
      <c r="A111" s="58" t="s">
        <v>63</v>
      </c>
      <c r="B111" s="59" t="s">
        <v>28</v>
      </c>
      <c r="C111" s="62" t="s">
        <v>118</v>
      </c>
      <c r="D111" s="54" t="s">
        <v>13</v>
      </c>
      <c r="E111" s="4" t="s">
        <v>2</v>
      </c>
      <c r="F111" s="18">
        <f t="shared" ref="F111:K111" si="62">SUM(F112:F116)</f>
        <v>11194.277010000002</v>
      </c>
      <c r="G111" s="19">
        <f t="shared" si="62"/>
        <v>0</v>
      </c>
      <c r="H111" s="18">
        <f t="shared" si="62"/>
        <v>6102.9665800000002</v>
      </c>
      <c r="I111" s="18">
        <f t="shared" si="62"/>
        <v>4645.8104300000005</v>
      </c>
      <c r="J111" s="18">
        <f t="shared" si="62"/>
        <v>445.5</v>
      </c>
      <c r="K111" s="18">
        <f t="shared" si="62"/>
        <v>0</v>
      </c>
      <c r="L111" s="18">
        <f t="shared" ref="L111" si="63">SUM(L112:L116)</f>
        <v>0</v>
      </c>
    </row>
    <row r="112" spans="1:12" ht="21" customHeight="1" x14ac:dyDescent="0.25">
      <c r="A112" s="58"/>
      <c r="B112" s="60"/>
      <c r="C112" s="63"/>
      <c r="D112" s="55"/>
      <c r="E112" s="5" t="s">
        <v>3</v>
      </c>
      <c r="F112" s="18">
        <f>SUM(G112:L112)</f>
        <v>0</v>
      </c>
      <c r="G112" s="19"/>
      <c r="H112" s="18">
        <v>0</v>
      </c>
      <c r="I112" s="18">
        <v>0</v>
      </c>
      <c r="J112" s="18">
        <v>0</v>
      </c>
      <c r="K112" s="18">
        <v>0</v>
      </c>
      <c r="L112" s="18">
        <v>0</v>
      </c>
    </row>
    <row r="113" spans="1:12" ht="21" customHeight="1" x14ac:dyDescent="0.25">
      <c r="A113" s="58"/>
      <c r="B113" s="60"/>
      <c r="C113" s="63"/>
      <c r="D113" s="55"/>
      <c r="E113" s="9" t="s">
        <v>76</v>
      </c>
      <c r="F113" s="18">
        <f t="shared" ref="F113:F116" si="64">SUM(G113:L113)</f>
        <v>0</v>
      </c>
      <c r="G113" s="19"/>
      <c r="H113" s="18">
        <v>0</v>
      </c>
      <c r="I113" s="18">
        <v>0</v>
      </c>
      <c r="J113" s="18">
        <v>0</v>
      </c>
      <c r="K113" s="18">
        <v>0</v>
      </c>
      <c r="L113" s="18">
        <v>0</v>
      </c>
    </row>
    <row r="114" spans="1:12" ht="21" customHeight="1" x14ac:dyDescent="0.25">
      <c r="A114" s="58"/>
      <c r="B114" s="60"/>
      <c r="C114" s="63"/>
      <c r="D114" s="55"/>
      <c r="E114" s="5" t="s">
        <v>4</v>
      </c>
      <c r="F114" s="18">
        <f t="shared" si="64"/>
        <v>0</v>
      </c>
      <c r="G114" s="19"/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1:12" ht="21" customHeight="1" x14ac:dyDescent="0.25">
      <c r="A115" s="58"/>
      <c r="B115" s="60"/>
      <c r="C115" s="63"/>
      <c r="D115" s="55"/>
      <c r="E115" s="5" t="s">
        <v>5</v>
      </c>
      <c r="F115" s="18">
        <f t="shared" si="64"/>
        <v>11194.277010000002</v>
      </c>
      <c r="G115" s="19"/>
      <c r="H115" s="18">
        <f>5886.30911+216.65747</f>
        <v>6102.9665800000002</v>
      </c>
      <c r="I115" s="18">
        <f>4645.81043</f>
        <v>4645.8104300000005</v>
      </c>
      <c r="J115" s="18">
        <v>445.5</v>
      </c>
      <c r="K115" s="18">
        <v>0</v>
      </c>
      <c r="L115" s="18">
        <v>0</v>
      </c>
    </row>
    <row r="116" spans="1:12" ht="21" customHeight="1" x14ac:dyDescent="0.25">
      <c r="A116" s="58"/>
      <c r="B116" s="61"/>
      <c r="C116" s="64"/>
      <c r="D116" s="56"/>
      <c r="E116" s="5" t="s">
        <v>6</v>
      </c>
      <c r="F116" s="18">
        <f t="shared" si="64"/>
        <v>0</v>
      </c>
      <c r="G116" s="19"/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1:12" ht="21" customHeight="1" x14ac:dyDescent="0.25">
      <c r="A117" s="58" t="s">
        <v>29</v>
      </c>
      <c r="B117" s="59" t="s">
        <v>30</v>
      </c>
      <c r="C117" s="62" t="s">
        <v>112</v>
      </c>
      <c r="D117" s="54" t="s">
        <v>13</v>
      </c>
      <c r="E117" s="4" t="s">
        <v>2</v>
      </c>
      <c r="F117" s="18">
        <f t="shared" ref="F117:K117" si="65">SUM(F118:F122)</f>
        <v>3625.2743499999997</v>
      </c>
      <c r="G117" s="19">
        <f t="shared" si="65"/>
        <v>0</v>
      </c>
      <c r="H117" s="18">
        <f t="shared" si="65"/>
        <v>553.07759999999996</v>
      </c>
      <c r="I117" s="18">
        <f t="shared" si="65"/>
        <v>553.07799999999997</v>
      </c>
      <c r="J117" s="18">
        <f t="shared" si="65"/>
        <v>839.70624999999995</v>
      </c>
      <c r="K117" s="18">
        <f t="shared" si="65"/>
        <v>839.70624999999995</v>
      </c>
      <c r="L117" s="18">
        <f t="shared" ref="L117" si="66">SUM(L118:L122)</f>
        <v>839.70624999999995</v>
      </c>
    </row>
    <row r="118" spans="1:12" ht="21" customHeight="1" x14ac:dyDescent="0.25">
      <c r="A118" s="58"/>
      <c r="B118" s="60"/>
      <c r="C118" s="63"/>
      <c r="D118" s="55"/>
      <c r="E118" s="5" t="s">
        <v>3</v>
      </c>
      <c r="F118" s="18">
        <f>SUM(G118:L118)</f>
        <v>0</v>
      </c>
      <c r="G118" s="19"/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1:12" ht="21" customHeight="1" x14ac:dyDescent="0.25">
      <c r="A119" s="58"/>
      <c r="B119" s="60"/>
      <c r="C119" s="63"/>
      <c r="D119" s="55"/>
      <c r="E119" s="9" t="s">
        <v>76</v>
      </c>
      <c r="F119" s="18">
        <f t="shared" ref="F119:F122" si="67">SUM(G119:L119)</f>
        <v>0</v>
      </c>
      <c r="G119" s="19"/>
      <c r="H119" s="18">
        <v>0</v>
      </c>
      <c r="I119" s="18">
        <v>0</v>
      </c>
      <c r="J119" s="18">
        <v>0</v>
      </c>
      <c r="K119" s="18">
        <v>0</v>
      </c>
      <c r="L119" s="18">
        <v>0</v>
      </c>
    </row>
    <row r="120" spans="1:12" ht="21" customHeight="1" x14ac:dyDescent="0.25">
      <c r="A120" s="58"/>
      <c r="B120" s="60"/>
      <c r="C120" s="63"/>
      <c r="D120" s="55"/>
      <c r="E120" s="5" t="s">
        <v>4</v>
      </c>
      <c r="F120" s="18">
        <f t="shared" si="67"/>
        <v>0</v>
      </c>
      <c r="G120" s="19"/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1:12" ht="21" customHeight="1" x14ac:dyDescent="0.25">
      <c r="A121" s="58"/>
      <c r="B121" s="60"/>
      <c r="C121" s="63"/>
      <c r="D121" s="55"/>
      <c r="E121" s="5" t="s">
        <v>5</v>
      </c>
      <c r="F121" s="18">
        <f t="shared" si="67"/>
        <v>3625.2743499999997</v>
      </c>
      <c r="G121" s="19"/>
      <c r="H121" s="18">
        <v>553.07759999999996</v>
      </c>
      <c r="I121" s="18">
        <f>553.078</f>
        <v>553.07799999999997</v>
      </c>
      <c r="J121" s="18">
        <f>839.70625</f>
        <v>839.70624999999995</v>
      </c>
      <c r="K121" s="18">
        <f>839.70625</f>
        <v>839.70624999999995</v>
      </c>
      <c r="L121" s="18">
        <f>839.70625</f>
        <v>839.70624999999995</v>
      </c>
    </row>
    <row r="122" spans="1:12" ht="21" customHeight="1" x14ac:dyDescent="0.25">
      <c r="A122" s="58"/>
      <c r="B122" s="61"/>
      <c r="C122" s="64"/>
      <c r="D122" s="56"/>
      <c r="E122" s="5" t="s">
        <v>6</v>
      </c>
      <c r="F122" s="18">
        <f t="shared" si="67"/>
        <v>0</v>
      </c>
      <c r="G122" s="19"/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1:12" ht="21" customHeight="1" x14ac:dyDescent="0.25">
      <c r="A123" s="111" t="s">
        <v>120</v>
      </c>
      <c r="B123" s="108" t="s">
        <v>105</v>
      </c>
      <c r="C123" s="62">
        <v>2021</v>
      </c>
      <c r="D123" s="54" t="s">
        <v>89</v>
      </c>
      <c r="E123" s="41" t="s">
        <v>2</v>
      </c>
      <c r="F123" s="42">
        <f t="shared" ref="F123:K123" si="68">SUM(F124:F128)</f>
        <v>4575</v>
      </c>
      <c r="G123" s="42">
        <f t="shared" si="68"/>
        <v>0</v>
      </c>
      <c r="H123" s="42">
        <f t="shared" si="68"/>
        <v>4575</v>
      </c>
      <c r="I123" s="42">
        <f t="shared" si="68"/>
        <v>0</v>
      </c>
      <c r="J123" s="18">
        <f t="shared" si="68"/>
        <v>0</v>
      </c>
      <c r="K123" s="42">
        <f t="shared" si="68"/>
        <v>0</v>
      </c>
      <c r="L123" s="42">
        <v>0</v>
      </c>
    </row>
    <row r="124" spans="1:12" ht="21" customHeight="1" x14ac:dyDescent="0.25">
      <c r="A124" s="112"/>
      <c r="B124" s="109"/>
      <c r="C124" s="63"/>
      <c r="D124" s="55"/>
      <c r="E124" s="41" t="s">
        <v>3</v>
      </c>
      <c r="F124" s="42">
        <f>SUM(H124:L124)</f>
        <v>0</v>
      </c>
      <c r="G124" s="43"/>
      <c r="H124" s="42">
        <f>H136</f>
        <v>0</v>
      </c>
      <c r="I124" s="42">
        <f>I136</f>
        <v>0</v>
      </c>
      <c r="J124" s="18">
        <f>J136</f>
        <v>0</v>
      </c>
      <c r="K124" s="42">
        <f>K136</f>
        <v>0</v>
      </c>
      <c r="L124" s="42">
        <v>0</v>
      </c>
    </row>
    <row r="125" spans="1:12" ht="21" customHeight="1" x14ac:dyDescent="0.25">
      <c r="A125" s="112"/>
      <c r="B125" s="109"/>
      <c r="C125" s="63"/>
      <c r="D125" s="55"/>
      <c r="E125" s="44" t="s">
        <v>76</v>
      </c>
      <c r="F125" s="42">
        <f t="shared" ref="F125:F128" si="69">SUM(H125:L125)</f>
        <v>0</v>
      </c>
      <c r="G125" s="43"/>
      <c r="H125" s="42">
        <v>0</v>
      </c>
      <c r="I125" s="42">
        <v>0</v>
      </c>
      <c r="J125" s="18">
        <v>0</v>
      </c>
      <c r="K125" s="42">
        <v>0</v>
      </c>
      <c r="L125" s="42">
        <v>0</v>
      </c>
    </row>
    <row r="126" spans="1:12" ht="21" customHeight="1" x14ac:dyDescent="0.25">
      <c r="A126" s="112"/>
      <c r="B126" s="109"/>
      <c r="C126" s="63"/>
      <c r="D126" s="55"/>
      <c r="E126" s="41" t="s">
        <v>4</v>
      </c>
      <c r="F126" s="42">
        <f t="shared" si="69"/>
        <v>0</v>
      </c>
      <c r="G126" s="43"/>
      <c r="H126" s="42">
        <f t="shared" ref="H126:I126" si="70">H138</f>
        <v>0</v>
      </c>
      <c r="I126" s="42">
        <f t="shared" si="70"/>
        <v>0</v>
      </c>
      <c r="J126" s="18">
        <f>J138</f>
        <v>0</v>
      </c>
      <c r="K126" s="42">
        <f t="shared" ref="K126" si="71">K138</f>
        <v>0</v>
      </c>
      <c r="L126" s="42">
        <v>0</v>
      </c>
    </row>
    <row r="127" spans="1:12" ht="21" customHeight="1" x14ac:dyDescent="0.25">
      <c r="A127" s="112"/>
      <c r="B127" s="109"/>
      <c r="C127" s="63"/>
      <c r="D127" s="55"/>
      <c r="E127" s="41" t="s">
        <v>5</v>
      </c>
      <c r="F127" s="42">
        <f t="shared" si="69"/>
        <v>4575</v>
      </c>
      <c r="G127" s="43"/>
      <c r="H127" s="38">
        <v>4575</v>
      </c>
      <c r="I127" s="42">
        <v>0</v>
      </c>
      <c r="J127" s="18">
        <v>0</v>
      </c>
      <c r="K127" s="42">
        <v>0</v>
      </c>
      <c r="L127" s="42">
        <v>0</v>
      </c>
    </row>
    <row r="128" spans="1:12" ht="21" customHeight="1" x14ac:dyDescent="0.25">
      <c r="A128" s="122"/>
      <c r="B128" s="110"/>
      <c r="C128" s="64"/>
      <c r="D128" s="56"/>
      <c r="E128" s="45" t="s">
        <v>6</v>
      </c>
      <c r="F128" s="42">
        <f t="shared" si="69"/>
        <v>0</v>
      </c>
      <c r="G128" s="46"/>
      <c r="H128" s="42">
        <f t="shared" ref="H128:I128" si="72">H140</f>
        <v>0</v>
      </c>
      <c r="I128" s="42">
        <f t="shared" si="72"/>
        <v>0</v>
      </c>
      <c r="J128" s="18">
        <f>J140</f>
        <v>0</v>
      </c>
      <c r="K128" s="42">
        <f t="shared" ref="K128" si="73">K140</f>
        <v>0</v>
      </c>
      <c r="L128" s="42">
        <v>0</v>
      </c>
    </row>
    <row r="129" spans="1:12" ht="17.25" customHeight="1" x14ac:dyDescent="0.25">
      <c r="A129" s="105" t="s">
        <v>31</v>
      </c>
      <c r="B129" s="102" t="s">
        <v>32</v>
      </c>
      <c r="C129" s="93" t="s">
        <v>112</v>
      </c>
      <c r="D129" s="90" t="s">
        <v>38</v>
      </c>
      <c r="E129" s="40" t="s">
        <v>2</v>
      </c>
      <c r="F129" s="28">
        <f t="shared" ref="F129:K129" si="74">SUM(F130:F134)</f>
        <v>204566.06995</v>
      </c>
      <c r="G129" s="91">
        <f t="shared" si="74"/>
        <v>0</v>
      </c>
      <c r="H129" s="27">
        <f t="shared" si="74"/>
        <v>28625.628039999996</v>
      </c>
      <c r="I129" s="28">
        <f t="shared" si="74"/>
        <v>72293.469130000012</v>
      </c>
      <c r="J129" s="28">
        <f t="shared" si="74"/>
        <v>36751.692479999998</v>
      </c>
      <c r="K129" s="28">
        <f t="shared" si="74"/>
        <v>36287.795189999997</v>
      </c>
      <c r="L129" s="28">
        <f t="shared" ref="L129" si="75">SUM(L130:L134)</f>
        <v>30607.485110000001</v>
      </c>
    </row>
    <row r="130" spans="1:12" ht="21" customHeight="1" x14ac:dyDescent="0.25">
      <c r="A130" s="106"/>
      <c r="B130" s="103"/>
      <c r="C130" s="94"/>
      <c r="D130" s="91"/>
      <c r="E130" s="40" t="s">
        <v>3</v>
      </c>
      <c r="F130" s="28">
        <f>SUM(G130:L130)</f>
        <v>0</v>
      </c>
      <c r="G130" s="91"/>
      <c r="H130" s="28">
        <v>0</v>
      </c>
      <c r="I130" s="28">
        <v>0</v>
      </c>
      <c r="J130" s="28">
        <v>0</v>
      </c>
      <c r="K130" s="28">
        <v>0</v>
      </c>
      <c r="L130" s="28">
        <v>0</v>
      </c>
    </row>
    <row r="131" spans="1:12" ht="21" customHeight="1" x14ac:dyDescent="0.25">
      <c r="A131" s="106"/>
      <c r="B131" s="103"/>
      <c r="C131" s="94"/>
      <c r="D131" s="91"/>
      <c r="E131" s="30" t="s">
        <v>77</v>
      </c>
      <c r="F131" s="28">
        <f t="shared" ref="F131:F134" si="76">SUM(G131:L131)</f>
        <v>0</v>
      </c>
      <c r="G131" s="92"/>
      <c r="H131" s="28">
        <v>0</v>
      </c>
      <c r="I131" s="28">
        <v>0</v>
      </c>
      <c r="J131" s="28">
        <v>0</v>
      </c>
      <c r="K131" s="28">
        <v>0</v>
      </c>
      <c r="L131" s="28">
        <v>0</v>
      </c>
    </row>
    <row r="132" spans="1:12" ht="21" customHeight="1" x14ac:dyDescent="0.25">
      <c r="A132" s="106"/>
      <c r="B132" s="103"/>
      <c r="C132" s="94"/>
      <c r="D132" s="91"/>
      <c r="E132" s="40" t="s">
        <v>4</v>
      </c>
      <c r="F132" s="28">
        <f t="shared" si="76"/>
        <v>0</v>
      </c>
      <c r="G132" s="29"/>
      <c r="H132" s="28">
        <v>0</v>
      </c>
      <c r="I132" s="28">
        <v>0</v>
      </c>
      <c r="J132" s="28">
        <v>0</v>
      </c>
      <c r="K132" s="28">
        <v>0</v>
      </c>
      <c r="L132" s="28">
        <v>0</v>
      </c>
    </row>
    <row r="133" spans="1:12" ht="21" customHeight="1" x14ac:dyDescent="0.25">
      <c r="A133" s="106"/>
      <c r="B133" s="103"/>
      <c r="C133" s="94"/>
      <c r="D133" s="91"/>
      <c r="E133" s="40" t="s">
        <v>64</v>
      </c>
      <c r="F133" s="28">
        <f t="shared" si="76"/>
        <v>204566.06995</v>
      </c>
      <c r="G133" s="29"/>
      <c r="H133" s="28">
        <f>16500+8069.634+188.423+1911.449+1778.29773+366.24731-188.423</f>
        <v>28625.628039999996</v>
      </c>
      <c r="I133" s="28">
        <f>80672.05237-8378.58324</f>
        <v>72293.469130000012</v>
      </c>
      <c r="J133" s="28">
        <f>17575.05171+12919.29077+6257.35</f>
        <v>36751.692479999998</v>
      </c>
      <c r="K133" s="28">
        <f>36287.79519</f>
        <v>36287.795189999997</v>
      </c>
      <c r="L133" s="28">
        <f>30607.48511</f>
        <v>30607.485110000001</v>
      </c>
    </row>
    <row r="134" spans="1:12" ht="21" customHeight="1" x14ac:dyDescent="0.25">
      <c r="A134" s="107"/>
      <c r="B134" s="104"/>
      <c r="C134" s="95"/>
      <c r="D134" s="92"/>
      <c r="E134" s="40" t="s">
        <v>6</v>
      </c>
      <c r="F134" s="28">
        <f t="shared" si="76"/>
        <v>0</v>
      </c>
      <c r="G134" s="29"/>
      <c r="H134" s="28">
        <v>0</v>
      </c>
      <c r="I134" s="28">
        <v>0</v>
      </c>
      <c r="J134" s="28">
        <v>0</v>
      </c>
      <c r="K134" s="28">
        <v>0</v>
      </c>
      <c r="L134" s="28">
        <v>0</v>
      </c>
    </row>
    <row r="135" spans="1:12" ht="18.75" customHeight="1" x14ac:dyDescent="0.25">
      <c r="A135" s="80" t="s">
        <v>18</v>
      </c>
      <c r="B135" s="101" t="s">
        <v>40</v>
      </c>
      <c r="C135" s="65" t="s">
        <v>112</v>
      </c>
      <c r="D135" s="82" t="s">
        <v>13</v>
      </c>
      <c r="E135" s="4" t="s">
        <v>2</v>
      </c>
      <c r="F135" s="16">
        <f t="shared" ref="F135:K135" si="77">SUM(F136:F140)</f>
        <v>81687.410050000006</v>
      </c>
      <c r="G135" s="17">
        <f t="shared" si="77"/>
        <v>0</v>
      </c>
      <c r="H135" s="16">
        <f t="shared" si="77"/>
        <v>15950.89222</v>
      </c>
      <c r="I135" s="16">
        <f t="shared" ref="I135" si="78">SUM(I136:I140)</f>
        <v>13458.687829999999</v>
      </c>
      <c r="J135" s="16">
        <f t="shared" si="77"/>
        <v>16965.574000000001</v>
      </c>
      <c r="K135" s="16">
        <f t="shared" si="77"/>
        <v>17653.095000000001</v>
      </c>
      <c r="L135" s="16">
        <f t="shared" ref="L135" si="79">SUM(L136:L140)</f>
        <v>17659.161</v>
      </c>
    </row>
    <row r="136" spans="1:12" ht="21" customHeight="1" x14ac:dyDescent="0.25">
      <c r="A136" s="80"/>
      <c r="B136" s="101"/>
      <c r="C136" s="66"/>
      <c r="D136" s="82"/>
      <c r="E136" s="4" t="s">
        <v>3</v>
      </c>
      <c r="F136" s="16">
        <f>SUM(G136:L136)</f>
        <v>0</v>
      </c>
      <c r="G136" s="17"/>
      <c r="H136" s="16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ht="21" customHeight="1" x14ac:dyDescent="0.25">
      <c r="A137" s="80"/>
      <c r="B137" s="101"/>
      <c r="C137" s="66"/>
      <c r="D137" s="82"/>
      <c r="E137" s="10" t="s">
        <v>77</v>
      </c>
      <c r="F137" s="16">
        <f t="shared" ref="F137:F140" si="80">SUM(G137:L137)</f>
        <v>0</v>
      </c>
      <c r="G137" s="17"/>
      <c r="H137" s="16">
        <v>0</v>
      </c>
      <c r="I137" s="16">
        <v>0</v>
      </c>
      <c r="J137" s="16">
        <v>0</v>
      </c>
      <c r="K137" s="16">
        <v>0</v>
      </c>
      <c r="L137" s="16">
        <v>0</v>
      </c>
    </row>
    <row r="138" spans="1:12" ht="24.75" customHeight="1" x14ac:dyDescent="0.25">
      <c r="A138" s="80"/>
      <c r="B138" s="101"/>
      <c r="C138" s="66"/>
      <c r="D138" s="82"/>
      <c r="E138" s="4" t="s">
        <v>4</v>
      </c>
      <c r="F138" s="16">
        <f t="shared" si="80"/>
        <v>0</v>
      </c>
      <c r="G138" s="17"/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ht="21" customHeight="1" x14ac:dyDescent="0.25">
      <c r="A139" s="80"/>
      <c r="B139" s="101"/>
      <c r="C139" s="66"/>
      <c r="D139" s="82"/>
      <c r="E139" s="4" t="s">
        <v>5</v>
      </c>
      <c r="F139" s="16">
        <f t="shared" si="80"/>
        <v>81687.410050000006</v>
      </c>
      <c r="G139" s="17"/>
      <c r="H139" s="16">
        <f>15950.89222</f>
        <v>15950.89222</v>
      </c>
      <c r="I139" s="16">
        <f>15601.928-2143.24017</f>
        <v>13458.687829999999</v>
      </c>
      <c r="J139" s="16">
        <f>16965.574</f>
        <v>16965.574000000001</v>
      </c>
      <c r="K139" s="16">
        <f>17653.095</f>
        <v>17653.095000000001</v>
      </c>
      <c r="L139" s="16">
        <f>17659.161</f>
        <v>17659.161</v>
      </c>
    </row>
    <row r="140" spans="1:12" ht="21" customHeight="1" x14ac:dyDescent="0.25">
      <c r="A140" s="80"/>
      <c r="B140" s="101"/>
      <c r="C140" s="67"/>
      <c r="D140" s="82"/>
      <c r="E140" s="4" t="s">
        <v>6</v>
      </c>
      <c r="F140" s="16">
        <f t="shared" si="80"/>
        <v>0</v>
      </c>
      <c r="G140" s="17"/>
      <c r="H140" s="16">
        <v>0</v>
      </c>
      <c r="I140" s="16">
        <v>0</v>
      </c>
      <c r="J140" s="16">
        <v>0</v>
      </c>
      <c r="K140" s="16">
        <v>0</v>
      </c>
      <c r="L140" s="16">
        <v>0</v>
      </c>
    </row>
    <row r="141" spans="1:12" ht="18.75" customHeight="1" x14ac:dyDescent="0.25">
      <c r="A141" s="80" t="s">
        <v>17</v>
      </c>
      <c r="B141" s="101" t="s">
        <v>34</v>
      </c>
      <c r="C141" s="65" t="s">
        <v>112</v>
      </c>
      <c r="D141" s="82" t="s">
        <v>106</v>
      </c>
      <c r="E141" s="4" t="s">
        <v>2</v>
      </c>
      <c r="F141" s="16">
        <f t="shared" ref="F141:K141" si="81">SUM(F142:F146)</f>
        <v>481953.90461000003</v>
      </c>
      <c r="G141" s="17">
        <f t="shared" si="81"/>
        <v>0</v>
      </c>
      <c r="H141" s="16">
        <f t="shared" si="81"/>
        <v>86177.023820000002</v>
      </c>
      <c r="I141" s="16">
        <f t="shared" si="81"/>
        <v>93078.628280000004</v>
      </c>
      <c r="J141" s="16">
        <f t="shared" si="81"/>
        <v>100234.58267999999</v>
      </c>
      <c r="K141" s="16">
        <f t="shared" si="81"/>
        <v>100926.3667</v>
      </c>
      <c r="L141" s="16">
        <f t="shared" ref="L141" si="82">SUM(L142:L146)</f>
        <v>101537.30313</v>
      </c>
    </row>
    <row r="142" spans="1:12" ht="21" customHeight="1" x14ac:dyDescent="0.25">
      <c r="A142" s="80"/>
      <c r="B142" s="101"/>
      <c r="C142" s="66"/>
      <c r="D142" s="82"/>
      <c r="E142" s="4" t="s">
        <v>3</v>
      </c>
      <c r="F142" s="16">
        <f>SUM(G142:L142)</f>
        <v>0</v>
      </c>
      <c r="G142" s="17"/>
      <c r="H142" s="16">
        <f t="shared" ref="H142:K145" si="83">H148+H154</f>
        <v>0</v>
      </c>
      <c r="I142" s="16">
        <f t="shared" si="83"/>
        <v>0</v>
      </c>
      <c r="J142" s="16">
        <f>J148+J154</f>
        <v>0</v>
      </c>
      <c r="K142" s="16">
        <f t="shared" si="83"/>
        <v>0</v>
      </c>
      <c r="L142" s="16">
        <f t="shared" ref="L142" si="84">L148+L154</f>
        <v>0</v>
      </c>
    </row>
    <row r="143" spans="1:12" ht="21" customHeight="1" x14ac:dyDescent="0.25">
      <c r="A143" s="80"/>
      <c r="B143" s="101"/>
      <c r="C143" s="66"/>
      <c r="D143" s="82"/>
      <c r="E143" s="10" t="s">
        <v>77</v>
      </c>
      <c r="F143" s="16">
        <f t="shared" ref="F143:F146" si="85">SUM(G143:L143)</f>
        <v>0</v>
      </c>
      <c r="G143" s="17"/>
      <c r="H143" s="16">
        <f t="shared" si="83"/>
        <v>0</v>
      </c>
      <c r="I143" s="16">
        <f t="shared" si="83"/>
        <v>0</v>
      </c>
      <c r="J143" s="16">
        <f>J149+J155</f>
        <v>0</v>
      </c>
      <c r="K143" s="16">
        <f t="shared" si="83"/>
        <v>0</v>
      </c>
      <c r="L143" s="16">
        <f t="shared" ref="L143" si="86">L149+L155</f>
        <v>0</v>
      </c>
    </row>
    <row r="144" spans="1:12" ht="24" customHeight="1" x14ac:dyDescent="0.25">
      <c r="A144" s="80"/>
      <c r="B144" s="101"/>
      <c r="C144" s="66"/>
      <c r="D144" s="82"/>
      <c r="E144" s="4" t="s">
        <v>4</v>
      </c>
      <c r="F144" s="16">
        <f t="shared" si="85"/>
        <v>0</v>
      </c>
      <c r="G144" s="17"/>
      <c r="H144" s="16">
        <f t="shared" ref="H144:K145" si="87">H150+H156</f>
        <v>0</v>
      </c>
      <c r="I144" s="16">
        <f t="shared" si="83"/>
        <v>0</v>
      </c>
      <c r="J144" s="16">
        <f>J150+J156</f>
        <v>0</v>
      </c>
      <c r="K144" s="16">
        <f t="shared" si="87"/>
        <v>0</v>
      </c>
      <c r="L144" s="16">
        <f t="shared" ref="L144" si="88">L150+L156</f>
        <v>0</v>
      </c>
    </row>
    <row r="145" spans="1:12" ht="21" customHeight="1" x14ac:dyDescent="0.25">
      <c r="A145" s="80"/>
      <c r="B145" s="101"/>
      <c r="C145" s="66"/>
      <c r="D145" s="82"/>
      <c r="E145" s="4" t="s">
        <v>5</v>
      </c>
      <c r="F145" s="16">
        <f t="shared" si="85"/>
        <v>481953.90461000003</v>
      </c>
      <c r="G145" s="17"/>
      <c r="H145" s="16">
        <f t="shared" si="87"/>
        <v>86177.023820000002</v>
      </c>
      <c r="I145" s="16">
        <f t="shared" si="83"/>
        <v>93078.628280000004</v>
      </c>
      <c r="J145" s="16">
        <f>J151+J157</f>
        <v>100234.58267999999</v>
      </c>
      <c r="K145" s="16">
        <f>K151+K157</f>
        <v>100926.3667</v>
      </c>
      <c r="L145" s="16">
        <f t="shared" ref="L145" si="89">L151+L157</f>
        <v>101537.30313</v>
      </c>
    </row>
    <row r="146" spans="1:12" ht="23.25" customHeight="1" x14ac:dyDescent="0.25">
      <c r="A146" s="80"/>
      <c r="B146" s="101"/>
      <c r="C146" s="67"/>
      <c r="D146" s="82"/>
      <c r="E146" s="4" t="s">
        <v>6</v>
      </c>
      <c r="F146" s="16">
        <f t="shared" si="85"/>
        <v>0</v>
      </c>
      <c r="G146" s="17"/>
      <c r="H146" s="16">
        <v>0</v>
      </c>
      <c r="I146" s="16">
        <f>I152+I158</f>
        <v>0</v>
      </c>
      <c r="J146" s="16">
        <f>J152+J158</f>
        <v>0</v>
      </c>
      <c r="K146" s="16">
        <f>K152+K158</f>
        <v>0</v>
      </c>
      <c r="L146" s="16">
        <f>L152+L158</f>
        <v>0</v>
      </c>
    </row>
    <row r="147" spans="1:12" ht="17.25" customHeight="1" x14ac:dyDescent="0.25">
      <c r="A147" s="74" t="s">
        <v>33</v>
      </c>
      <c r="B147" s="52" t="s">
        <v>12</v>
      </c>
      <c r="C147" s="93" t="s">
        <v>112</v>
      </c>
      <c r="D147" s="53" t="s">
        <v>107</v>
      </c>
      <c r="E147" s="27" t="s">
        <v>2</v>
      </c>
      <c r="F147" s="28">
        <f t="shared" ref="F147:K147" si="90">SUM(F148:F152)</f>
        <v>62470.961669999997</v>
      </c>
      <c r="G147" s="29">
        <f t="shared" si="90"/>
        <v>0</v>
      </c>
      <c r="H147" s="28">
        <f t="shared" si="90"/>
        <v>12076.384719999998</v>
      </c>
      <c r="I147" s="28">
        <f t="shared" si="90"/>
        <v>12188.40395</v>
      </c>
      <c r="J147" s="28">
        <f t="shared" si="90"/>
        <v>12367.893</v>
      </c>
      <c r="K147" s="28">
        <f t="shared" si="90"/>
        <v>12679.701999999999</v>
      </c>
      <c r="L147" s="28">
        <f t="shared" ref="L147" si="91">SUM(L148:L152)</f>
        <v>13158.578</v>
      </c>
    </row>
    <row r="148" spans="1:12" ht="21" customHeight="1" x14ac:dyDescent="0.25">
      <c r="A148" s="74"/>
      <c r="B148" s="52"/>
      <c r="C148" s="94"/>
      <c r="D148" s="53"/>
      <c r="E148" s="27" t="s">
        <v>3</v>
      </c>
      <c r="F148" s="28">
        <f>SUM(G148:L148)</f>
        <v>0</v>
      </c>
      <c r="G148" s="29"/>
      <c r="H148" s="28">
        <v>0</v>
      </c>
      <c r="I148" s="28">
        <v>0</v>
      </c>
      <c r="J148" s="28">
        <v>0</v>
      </c>
      <c r="K148" s="28">
        <v>0</v>
      </c>
      <c r="L148" s="28">
        <v>0</v>
      </c>
    </row>
    <row r="149" spans="1:12" ht="21" customHeight="1" x14ac:dyDescent="0.25">
      <c r="A149" s="74"/>
      <c r="B149" s="52"/>
      <c r="C149" s="94"/>
      <c r="D149" s="53"/>
      <c r="E149" s="30" t="s">
        <v>77</v>
      </c>
      <c r="F149" s="28">
        <f t="shared" ref="F149:F152" si="92">SUM(G149:L149)</f>
        <v>0</v>
      </c>
      <c r="G149" s="29"/>
      <c r="H149" s="28">
        <v>0</v>
      </c>
      <c r="I149" s="28">
        <v>0</v>
      </c>
      <c r="J149" s="28">
        <v>0</v>
      </c>
      <c r="K149" s="28">
        <v>0</v>
      </c>
      <c r="L149" s="28">
        <v>0</v>
      </c>
    </row>
    <row r="150" spans="1:12" ht="21" customHeight="1" x14ac:dyDescent="0.25">
      <c r="A150" s="74"/>
      <c r="B150" s="52"/>
      <c r="C150" s="94"/>
      <c r="D150" s="53"/>
      <c r="E150" s="27" t="s">
        <v>4</v>
      </c>
      <c r="F150" s="28">
        <f t="shared" si="92"/>
        <v>0</v>
      </c>
      <c r="G150" s="29"/>
      <c r="H150" s="28">
        <v>0</v>
      </c>
      <c r="I150" s="28">
        <v>0</v>
      </c>
      <c r="J150" s="28">
        <v>0</v>
      </c>
      <c r="K150" s="28">
        <v>0</v>
      </c>
      <c r="L150" s="28">
        <v>0</v>
      </c>
    </row>
    <row r="151" spans="1:12" ht="21" customHeight="1" x14ac:dyDescent="0.25">
      <c r="A151" s="74"/>
      <c r="B151" s="52"/>
      <c r="C151" s="94"/>
      <c r="D151" s="53"/>
      <c r="E151" s="27" t="s">
        <v>5</v>
      </c>
      <c r="F151" s="28">
        <f t="shared" si="92"/>
        <v>62470.961669999997</v>
      </c>
      <c r="G151" s="29"/>
      <c r="H151" s="28">
        <f>11279.478+796.90672</f>
        <v>12076.384719999998</v>
      </c>
      <c r="I151" s="28">
        <f>11521.982-10.5+676.92195</f>
        <v>12188.40395</v>
      </c>
      <c r="J151" s="28">
        <f>12367.893</f>
        <v>12367.893</v>
      </c>
      <c r="K151" s="28">
        <f>12679.702</f>
        <v>12679.701999999999</v>
      </c>
      <c r="L151" s="28">
        <f>13158.578</f>
        <v>13158.578</v>
      </c>
    </row>
    <row r="152" spans="1:12" ht="21" customHeight="1" x14ac:dyDescent="0.25">
      <c r="A152" s="74"/>
      <c r="B152" s="52"/>
      <c r="C152" s="95"/>
      <c r="D152" s="53"/>
      <c r="E152" s="27" t="s">
        <v>6</v>
      </c>
      <c r="F152" s="28">
        <f t="shared" si="92"/>
        <v>0</v>
      </c>
      <c r="G152" s="29"/>
      <c r="H152" s="28">
        <v>0</v>
      </c>
      <c r="I152" s="28">
        <v>0</v>
      </c>
      <c r="J152" s="28">
        <v>0</v>
      </c>
      <c r="K152" s="28">
        <v>0</v>
      </c>
      <c r="L152" s="28">
        <v>0</v>
      </c>
    </row>
    <row r="153" spans="1:12" ht="15" customHeight="1" x14ac:dyDescent="0.25">
      <c r="A153" s="105" t="s">
        <v>14</v>
      </c>
      <c r="B153" s="102" t="s">
        <v>11</v>
      </c>
      <c r="C153" s="93" t="s">
        <v>112</v>
      </c>
      <c r="D153" s="90" t="s">
        <v>38</v>
      </c>
      <c r="E153" s="27" t="s">
        <v>2</v>
      </c>
      <c r="F153" s="28">
        <f t="shared" ref="F153:K153" si="93">SUM(F154:F158)</f>
        <v>419482.94293999998</v>
      </c>
      <c r="G153" s="29">
        <f t="shared" si="93"/>
        <v>0</v>
      </c>
      <c r="H153" s="28">
        <f t="shared" si="93"/>
        <v>74100.6391</v>
      </c>
      <c r="I153" s="28">
        <f t="shared" ref="I153" si="94">SUM(I154:I158)</f>
        <v>80890.224329999997</v>
      </c>
      <c r="J153" s="28">
        <f t="shared" si="93"/>
        <v>87866.689679999996</v>
      </c>
      <c r="K153" s="28">
        <f t="shared" si="93"/>
        <v>88246.664699999994</v>
      </c>
      <c r="L153" s="28">
        <f t="shared" ref="L153" si="95">SUM(L154:L158)</f>
        <v>88378.725130000006</v>
      </c>
    </row>
    <row r="154" spans="1:12" ht="21" customHeight="1" x14ac:dyDescent="0.25">
      <c r="A154" s="106"/>
      <c r="B154" s="103"/>
      <c r="C154" s="94"/>
      <c r="D154" s="91"/>
      <c r="E154" s="27" t="s">
        <v>3</v>
      </c>
      <c r="F154" s="28">
        <f>SUM(G154:L154)</f>
        <v>0</v>
      </c>
      <c r="G154" s="29"/>
      <c r="H154" s="28">
        <v>0</v>
      </c>
      <c r="I154" s="28">
        <v>0</v>
      </c>
      <c r="J154" s="28">
        <v>0</v>
      </c>
      <c r="K154" s="28">
        <v>0</v>
      </c>
      <c r="L154" s="28">
        <v>0</v>
      </c>
    </row>
    <row r="155" spans="1:12" ht="21" customHeight="1" x14ac:dyDescent="0.25">
      <c r="A155" s="106"/>
      <c r="B155" s="103"/>
      <c r="C155" s="94"/>
      <c r="D155" s="91"/>
      <c r="E155" s="30" t="s">
        <v>77</v>
      </c>
      <c r="F155" s="28">
        <f t="shared" ref="F155:F158" si="96">SUM(G155:L155)</f>
        <v>0</v>
      </c>
      <c r="G155" s="29"/>
      <c r="H155" s="28">
        <v>0</v>
      </c>
      <c r="I155" s="28">
        <v>0</v>
      </c>
      <c r="J155" s="28">
        <v>0</v>
      </c>
      <c r="K155" s="28">
        <v>0</v>
      </c>
      <c r="L155" s="28">
        <v>0</v>
      </c>
    </row>
    <row r="156" spans="1:12" ht="21" customHeight="1" x14ac:dyDescent="0.25">
      <c r="A156" s="106"/>
      <c r="B156" s="103"/>
      <c r="C156" s="94"/>
      <c r="D156" s="91"/>
      <c r="E156" s="27" t="s">
        <v>4</v>
      </c>
      <c r="F156" s="28">
        <f t="shared" si="96"/>
        <v>0</v>
      </c>
      <c r="G156" s="29"/>
      <c r="H156" s="28">
        <v>0</v>
      </c>
      <c r="I156" s="28">
        <v>0</v>
      </c>
      <c r="J156" s="28">
        <v>0</v>
      </c>
      <c r="K156" s="28">
        <v>0</v>
      </c>
      <c r="L156" s="28">
        <v>0</v>
      </c>
    </row>
    <row r="157" spans="1:12" ht="21" customHeight="1" x14ac:dyDescent="0.25">
      <c r="A157" s="106"/>
      <c r="B157" s="103"/>
      <c r="C157" s="94"/>
      <c r="D157" s="91"/>
      <c r="E157" s="27" t="s">
        <v>5</v>
      </c>
      <c r="F157" s="28">
        <f t="shared" si="96"/>
        <v>419482.94293999998</v>
      </c>
      <c r="G157" s="29"/>
      <c r="H157" s="28">
        <f>71979.55548+1104-788-316+2121.08362</f>
        <v>74100.6391</v>
      </c>
      <c r="I157" s="28">
        <f>80890.22433</f>
        <v>80890.224329999997</v>
      </c>
      <c r="J157" s="28">
        <f>87866.68968</f>
        <v>87866.689679999996</v>
      </c>
      <c r="K157" s="28">
        <f>88246.6647</f>
        <v>88246.664699999994</v>
      </c>
      <c r="L157" s="28">
        <v>88378.725130000006</v>
      </c>
    </row>
    <row r="158" spans="1:12" ht="27" customHeight="1" x14ac:dyDescent="0.25">
      <c r="A158" s="107"/>
      <c r="B158" s="104"/>
      <c r="C158" s="95"/>
      <c r="D158" s="92"/>
      <c r="E158" s="27" t="s">
        <v>6</v>
      </c>
      <c r="F158" s="28">
        <f t="shared" si="96"/>
        <v>0</v>
      </c>
      <c r="G158" s="29"/>
      <c r="H158" s="28">
        <v>0</v>
      </c>
      <c r="I158" s="28">
        <v>0</v>
      </c>
      <c r="J158" s="28">
        <v>0</v>
      </c>
      <c r="K158" s="28">
        <v>0</v>
      </c>
      <c r="L158" s="28">
        <v>0</v>
      </c>
    </row>
    <row r="159" spans="1:12" ht="21" customHeight="1" x14ac:dyDescent="0.25">
      <c r="A159" s="58" t="s">
        <v>37</v>
      </c>
      <c r="B159" s="71" t="s">
        <v>70</v>
      </c>
      <c r="C159" s="62"/>
      <c r="D159" s="77" t="s">
        <v>13</v>
      </c>
      <c r="E159" s="4" t="s">
        <v>2</v>
      </c>
      <c r="F159" s="16">
        <f t="shared" ref="F159:K159" si="97">SUM(F160:F164)</f>
        <v>0</v>
      </c>
      <c r="G159" s="16">
        <f t="shared" si="97"/>
        <v>0</v>
      </c>
      <c r="H159" s="16">
        <f t="shared" si="97"/>
        <v>0</v>
      </c>
      <c r="I159" s="16">
        <f t="shared" ref="I159" si="98">SUM(I160:I164)</f>
        <v>0</v>
      </c>
      <c r="J159" s="16">
        <f t="shared" si="97"/>
        <v>0</v>
      </c>
      <c r="K159" s="16">
        <f t="shared" si="97"/>
        <v>0</v>
      </c>
      <c r="L159" s="16">
        <f t="shared" ref="L159" si="99">SUM(L160:L164)</f>
        <v>0</v>
      </c>
    </row>
    <row r="160" spans="1:12" ht="21" customHeight="1" x14ac:dyDescent="0.25">
      <c r="A160" s="58"/>
      <c r="B160" s="72"/>
      <c r="C160" s="63"/>
      <c r="D160" s="78"/>
      <c r="E160" s="4" t="s">
        <v>3</v>
      </c>
      <c r="F160" s="16">
        <f>SUM(H160:L160)</f>
        <v>0</v>
      </c>
      <c r="G160" s="17"/>
      <c r="H160" s="16">
        <f t="shared" ref="H160:K164" si="100">H166</f>
        <v>0</v>
      </c>
      <c r="I160" s="16">
        <f t="shared" si="100"/>
        <v>0</v>
      </c>
      <c r="J160" s="16">
        <f t="shared" si="100"/>
        <v>0</v>
      </c>
      <c r="K160" s="16">
        <f t="shared" si="100"/>
        <v>0</v>
      </c>
      <c r="L160" s="16">
        <f t="shared" ref="L160" si="101">L166</f>
        <v>0</v>
      </c>
    </row>
    <row r="161" spans="1:12" ht="21" customHeight="1" x14ac:dyDescent="0.25">
      <c r="A161" s="58"/>
      <c r="B161" s="72"/>
      <c r="C161" s="63"/>
      <c r="D161" s="78"/>
      <c r="E161" s="10" t="s">
        <v>76</v>
      </c>
      <c r="F161" s="16">
        <f t="shared" ref="F161:F164" si="102">SUM(H161:L161)</f>
        <v>0</v>
      </c>
      <c r="G161" s="17"/>
      <c r="H161" s="16">
        <f t="shared" si="100"/>
        <v>0</v>
      </c>
      <c r="I161" s="16">
        <f t="shared" si="100"/>
        <v>0</v>
      </c>
      <c r="J161" s="16">
        <f t="shared" si="100"/>
        <v>0</v>
      </c>
      <c r="K161" s="16">
        <f t="shared" si="100"/>
        <v>0</v>
      </c>
      <c r="L161" s="16">
        <f t="shared" ref="L161" si="103">L167</f>
        <v>0</v>
      </c>
    </row>
    <row r="162" spans="1:12" ht="24" customHeight="1" x14ac:dyDescent="0.25">
      <c r="A162" s="58"/>
      <c r="B162" s="72"/>
      <c r="C162" s="63"/>
      <c r="D162" s="78"/>
      <c r="E162" s="4" t="s">
        <v>4</v>
      </c>
      <c r="F162" s="16">
        <f t="shared" si="102"/>
        <v>0</v>
      </c>
      <c r="G162" s="17"/>
      <c r="H162" s="16">
        <f t="shared" si="100"/>
        <v>0</v>
      </c>
      <c r="I162" s="16">
        <f t="shared" si="100"/>
        <v>0</v>
      </c>
      <c r="J162" s="16">
        <f t="shared" si="100"/>
        <v>0</v>
      </c>
      <c r="K162" s="16">
        <f t="shared" si="100"/>
        <v>0</v>
      </c>
      <c r="L162" s="16">
        <f t="shared" ref="L162" si="104">L168</f>
        <v>0</v>
      </c>
    </row>
    <row r="163" spans="1:12" ht="21" customHeight="1" x14ac:dyDescent="0.25">
      <c r="A163" s="58"/>
      <c r="B163" s="72"/>
      <c r="C163" s="63"/>
      <c r="D163" s="78"/>
      <c r="E163" s="4" t="s">
        <v>5</v>
      </c>
      <c r="F163" s="16">
        <f t="shared" si="102"/>
        <v>0</v>
      </c>
      <c r="G163" s="17"/>
      <c r="H163" s="16">
        <f t="shared" si="100"/>
        <v>0</v>
      </c>
      <c r="I163" s="16">
        <f t="shared" si="100"/>
        <v>0</v>
      </c>
      <c r="J163" s="16">
        <f t="shared" si="100"/>
        <v>0</v>
      </c>
      <c r="K163" s="16">
        <f t="shared" si="100"/>
        <v>0</v>
      </c>
      <c r="L163" s="16">
        <f t="shared" ref="L163" si="105">L169</f>
        <v>0</v>
      </c>
    </row>
    <row r="164" spans="1:12" ht="21" customHeight="1" x14ac:dyDescent="0.25">
      <c r="A164" s="58"/>
      <c r="B164" s="73"/>
      <c r="C164" s="64"/>
      <c r="D164" s="79"/>
      <c r="E164" s="4" t="s">
        <v>6</v>
      </c>
      <c r="F164" s="16">
        <f t="shared" si="102"/>
        <v>0</v>
      </c>
      <c r="G164" s="16"/>
      <c r="H164" s="16">
        <f t="shared" si="100"/>
        <v>0</v>
      </c>
      <c r="I164" s="16">
        <f t="shared" si="100"/>
        <v>0</v>
      </c>
      <c r="J164" s="16">
        <f t="shared" si="100"/>
        <v>0</v>
      </c>
      <c r="K164" s="16">
        <f t="shared" si="100"/>
        <v>0</v>
      </c>
      <c r="L164" s="16">
        <f t="shared" ref="L164" si="106">L170</f>
        <v>0</v>
      </c>
    </row>
    <row r="165" spans="1:12" ht="21" customHeight="1" x14ac:dyDescent="0.25">
      <c r="A165" s="74" t="s">
        <v>94</v>
      </c>
      <c r="B165" s="52" t="s">
        <v>73</v>
      </c>
      <c r="C165" s="62"/>
      <c r="D165" s="53" t="s">
        <v>13</v>
      </c>
      <c r="E165" s="27" t="s">
        <v>2</v>
      </c>
      <c r="F165" s="28">
        <f t="shared" ref="F165:K165" si="107">SUM(F166:F170)</f>
        <v>0</v>
      </c>
      <c r="G165" s="28">
        <f t="shared" si="107"/>
        <v>0</v>
      </c>
      <c r="H165" s="28">
        <f t="shared" si="107"/>
        <v>0</v>
      </c>
      <c r="I165" s="28">
        <f t="shared" si="107"/>
        <v>0</v>
      </c>
      <c r="J165" s="28">
        <f t="shared" si="107"/>
        <v>0</v>
      </c>
      <c r="K165" s="28">
        <f t="shared" si="107"/>
        <v>0</v>
      </c>
      <c r="L165" s="28">
        <f t="shared" ref="L165" si="108">SUM(L166:L170)</f>
        <v>0</v>
      </c>
    </row>
    <row r="166" spans="1:12" ht="21" customHeight="1" x14ac:dyDescent="0.25">
      <c r="A166" s="99"/>
      <c r="B166" s="52"/>
      <c r="C166" s="63"/>
      <c r="D166" s="53"/>
      <c r="E166" s="27" t="s">
        <v>3</v>
      </c>
      <c r="F166" s="28">
        <f>SUM(H166:L166)</f>
        <v>0</v>
      </c>
      <c r="G166" s="29"/>
      <c r="H166" s="28">
        <v>0</v>
      </c>
      <c r="I166" s="28">
        <v>0</v>
      </c>
      <c r="J166" s="28">
        <v>0</v>
      </c>
      <c r="K166" s="28">
        <v>0</v>
      </c>
      <c r="L166" s="28">
        <v>0</v>
      </c>
    </row>
    <row r="167" spans="1:12" ht="21" customHeight="1" x14ac:dyDescent="0.25">
      <c r="A167" s="99"/>
      <c r="B167" s="52"/>
      <c r="C167" s="63"/>
      <c r="D167" s="53"/>
      <c r="E167" s="30" t="s">
        <v>76</v>
      </c>
      <c r="F167" s="28">
        <f t="shared" ref="F167:F170" si="109">SUM(H167:L167)</f>
        <v>0</v>
      </c>
      <c r="G167" s="29"/>
      <c r="H167" s="28">
        <v>0</v>
      </c>
      <c r="I167" s="28">
        <v>0</v>
      </c>
      <c r="J167" s="28">
        <v>0</v>
      </c>
      <c r="K167" s="28">
        <v>0</v>
      </c>
      <c r="L167" s="28">
        <v>0</v>
      </c>
    </row>
    <row r="168" spans="1:12" ht="21" customHeight="1" x14ac:dyDescent="0.25">
      <c r="A168" s="99"/>
      <c r="B168" s="52"/>
      <c r="C168" s="63"/>
      <c r="D168" s="53"/>
      <c r="E168" s="27" t="s">
        <v>4</v>
      </c>
      <c r="F168" s="28">
        <f t="shared" si="109"/>
        <v>0</v>
      </c>
      <c r="G168" s="29"/>
      <c r="H168" s="28">
        <v>0</v>
      </c>
      <c r="I168" s="28">
        <v>0</v>
      </c>
      <c r="J168" s="28">
        <v>0</v>
      </c>
      <c r="K168" s="28">
        <v>0</v>
      </c>
      <c r="L168" s="28">
        <v>0</v>
      </c>
    </row>
    <row r="169" spans="1:12" ht="21" customHeight="1" x14ac:dyDescent="0.25">
      <c r="A169" s="99"/>
      <c r="B169" s="52"/>
      <c r="C169" s="63"/>
      <c r="D169" s="53"/>
      <c r="E169" s="27" t="s">
        <v>5</v>
      </c>
      <c r="F169" s="28">
        <f t="shared" si="109"/>
        <v>0</v>
      </c>
      <c r="G169" s="29"/>
      <c r="H169" s="28">
        <v>0</v>
      </c>
      <c r="I169" s="28">
        <v>0</v>
      </c>
      <c r="J169" s="28">
        <v>0</v>
      </c>
      <c r="K169" s="28">
        <v>0</v>
      </c>
      <c r="L169" s="28">
        <v>0</v>
      </c>
    </row>
    <row r="170" spans="1:12" ht="21" customHeight="1" x14ac:dyDescent="0.25">
      <c r="A170" s="99"/>
      <c r="B170" s="52"/>
      <c r="C170" s="64"/>
      <c r="D170" s="53"/>
      <c r="E170" s="27" t="s">
        <v>6</v>
      </c>
      <c r="F170" s="28">
        <f t="shared" si="109"/>
        <v>0</v>
      </c>
      <c r="G170" s="28"/>
      <c r="H170" s="28">
        <v>0</v>
      </c>
      <c r="I170" s="28">
        <v>0</v>
      </c>
      <c r="J170" s="28">
        <v>0</v>
      </c>
      <c r="K170" s="28">
        <v>0</v>
      </c>
      <c r="L170" s="28">
        <v>0</v>
      </c>
    </row>
    <row r="171" spans="1:12" ht="17.25" customHeight="1" x14ac:dyDescent="0.25">
      <c r="A171" s="80" t="s">
        <v>19</v>
      </c>
      <c r="B171" s="101" t="s">
        <v>41</v>
      </c>
      <c r="C171" s="65" t="s">
        <v>112</v>
      </c>
      <c r="D171" s="82" t="s">
        <v>13</v>
      </c>
      <c r="E171" s="4" t="s">
        <v>2</v>
      </c>
      <c r="F171" s="16">
        <f t="shared" ref="F171:K171" si="110">SUM(F172:F176)</f>
        <v>87470.750700000004</v>
      </c>
      <c r="G171" s="17">
        <f t="shared" si="110"/>
        <v>0</v>
      </c>
      <c r="H171" s="16">
        <f t="shared" si="110"/>
        <v>21999.5625</v>
      </c>
      <c r="I171" s="16">
        <f t="shared" si="110"/>
        <v>27116.2212</v>
      </c>
      <c r="J171" s="16">
        <f t="shared" si="110"/>
        <v>12161.331</v>
      </c>
      <c r="K171" s="16">
        <f t="shared" si="110"/>
        <v>12161.331</v>
      </c>
      <c r="L171" s="16">
        <f t="shared" ref="L171" si="111">SUM(L172:L176)</f>
        <v>14032.305</v>
      </c>
    </row>
    <row r="172" spans="1:12" ht="17.25" customHeight="1" x14ac:dyDescent="0.25">
      <c r="A172" s="80"/>
      <c r="B172" s="101"/>
      <c r="C172" s="66"/>
      <c r="D172" s="82"/>
      <c r="E172" s="4" t="s">
        <v>3</v>
      </c>
      <c r="F172" s="16">
        <f>SUM(G172:L172)</f>
        <v>83988.931500000006</v>
      </c>
      <c r="G172" s="17"/>
      <c r="H172" s="16">
        <f t="shared" ref="H172:L176" si="112">H178+H184</f>
        <v>21999.5625</v>
      </c>
      <c r="I172" s="16">
        <f t="shared" si="112"/>
        <v>23634.401999999998</v>
      </c>
      <c r="J172" s="16">
        <f t="shared" si="112"/>
        <v>12161.331</v>
      </c>
      <c r="K172" s="16">
        <f t="shared" si="112"/>
        <v>12161.331</v>
      </c>
      <c r="L172" s="48">
        <f t="shared" si="112"/>
        <v>14032.305</v>
      </c>
    </row>
    <row r="173" spans="1:12" ht="21" customHeight="1" x14ac:dyDescent="0.25">
      <c r="A173" s="80"/>
      <c r="B173" s="101"/>
      <c r="C173" s="66"/>
      <c r="D173" s="82"/>
      <c r="E173" s="10" t="s">
        <v>77</v>
      </c>
      <c r="F173" s="16">
        <f t="shared" ref="F173:F176" si="113">SUM(G173:L173)</f>
        <v>0</v>
      </c>
      <c r="G173" s="17"/>
      <c r="H173" s="16">
        <f t="shared" si="112"/>
        <v>0</v>
      </c>
      <c r="I173" s="16">
        <f t="shared" si="112"/>
        <v>0</v>
      </c>
      <c r="J173" s="16">
        <f t="shared" si="112"/>
        <v>0</v>
      </c>
      <c r="K173" s="16">
        <f t="shared" si="112"/>
        <v>0</v>
      </c>
      <c r="L173" s="16">
        <f t="shared" ref="L173" si="114">L179+L185</f>
        <v>0</v>
      </c>
    </row>
    <row r="174" spans="1:12" ht="24" customHeight="1" x14ac:dyDescent="0.25">
      <c r="A174" s="80"/>
      <c r="B174" s="101"/>
      <c r="C174" s="66"/>
      <c r="D174" s="82"/>
      <c r="E174" s="4" t="s">
        <v>4</v>
      </c>
      <c r="F174" s="16">
        <f t="shared" si="113"/>
        <v>0</v>
      </c>
      <c r="G174" s="17"/>
      <c r="H174" s="16">
        <f t="shared" si="112"/>
        <v>0</v>
      </c>
      <c r="I174" s="16">
        <f t="shared" si="112"/>
        <v>0</v>
      </c>
      <c r="J174" s="16">
        <f t="shared" si="112"/>
        <v>0</v>
      </c>
      <c r="K174" s="16">
        <f t="shared" si="112"/>
        <v>0</v>
      </c>
      <c r="L174" s="16">
        <f t="shared" ref="L174" si="115">L180+L186</f>
        <v>0</v>
      </c>
    </row>
    <row r="175" spans="1:12" ht="21" customHeight="1" x14ac:dyDescent="0.25">
      <c r="A175" s="80"/>
      <c r="B175" s="101"/>
      <c r="C175" s="66"/>
      <c r="D175" s="82"/>
      <c r="E175" s="4" t="s">
        <v>5</v>
      </c>
      <c r="F175" s="16">
        <f t="shared" si="113"/>
        <v>3481.8191999999999</v>
      </c>
      <c r="G175" s="17"/>
      <c r="H175" s="16">
        <f t="shared" si="112"/>
        <v>0</v>
      </c>
      <c r="I175" s="16">
        <f t="shared" si="112"/>
        <v>3481.8191999999999</v>
      </c>
      <c r="J175" s="16">
        <f t="shared" si="112"/>
        <v>0</v>
      </c>
      <c r="K175" s="16">
        <f t="shared" si="112"/>
        <v>0</v>
      </c>
      <c r="L175" s="16">
        <f t="shared" ref="L175" si="116">L181+L187</f>
        <v>0</v>
      </c>
    </row>
    <row r="176" spans="1:12" ht="23.25" customHeight="1" x14ac:dyDescent="0.25">
      <c r="A176" s="80"/>
      <c r="B176" s="101"/>
      <c r="C176" s="67"/>
      <c r="D176" s="82"/>
      <c r="E176" s="4" t="s">
        <v>6</v>
      </c>
      <c r="F176" s="16">
        <f t="shared" si="113"/>
        <v>0</v>
      </c>
      <c r="G176" s="17"/>
      <c r="H176" s="16">
        <f t="shared" si="112"/>
        <v>0</v>
      </c>
      <c r="I176" s="16">
        <f t="shared" si="112"/>
        <v>0</v>
      </c>
      <c r="J176" s="16">
        <f t="shared" si="112"/>
        <v>0</v>
      </c>
      <c r="K176" s="16">
        <f t="shared" si="112"/>
        <v>0</v>
      </c>
      <c r="L176" s="16">
        <f t="shared" ref="L176" si="117">L182+L188</f>
        <v>0</v>
      </c>
    </row>
    <row r="177" spans="1:12" ht="22.5" customHeight="1" x14ac:dyDescent="0.25">
      <c r="A177" s="105" t="s">
        <v>79</v>
      </c>
      <c r="B177" s="102" t="s">
        <v>41</v>
      </c>
      <c r="C177" s="93" t="s">
        <v>112</v>
      </c>
      <c r="D177" s="90" t="s">
        <v>13</v>
      </c>
      <c r="E177" s="27" t="s">
        <v>2</v>
      </c>
      <c r="F177" s="28">
        <f t="shared" ref="F177:K177" si="118">SUM(F178:F182)</f>
        <v>79483.705499999996</v>
      </c>
      <c r="G177" s="29">
        <f t="shared" si="118"/>
        <v>0</v>
      </c>
      <c r="H177" s="28">
        <f t="shared" si="118"/>
        <v>19365.3105</v>
      </c>
      <c r="I177" s="28">
        <f t="shared" si="118"/>
        <v>23634.401999999998</v>
      </c>
      <c r="J177" s="28">
        <f t="shared" si="118"/>
        <v>12161.331</v>
      </c>
      <c r="K177" s="28">
        <f t="shared" si="118"/>
        <v>12161.331</v>
      </c>
      <c r="L177" s="28">
        <f t="shared" ref="L177" si="119">SUM(L178:L182)</f>
        <v>12161.331</v>
      </c>
    </row>
    <row r="178" spans="1:12" ht="22.5" customHeight="1" x14ac:dyDescent="0.25">
      <c r="A178" s="106"/>
      <c r="B178" s="103"/>
      <c r="C178" s="94"/>
      <c r="D178" s="91"/>
      <c r="E178" s="27" t="s">
        <v>3</v>
      </c>
      <c r="F178" s="28">
        <f>SUM(G178:L178)</f>
        <v>79483.705499999996</v>
      </c>
      <c r="G178" s="29"/>
      <c r="H178" s="28">
        <f>11296.3605+5164.128+2904.822</f>
        <v>19365.3105</v>
      </c>
      <c r="I178" s="28">
        <v>23634.401999999998</v>
      </c>
      <c r="J178" s="28">
        <v>12161.331</v>
      </c>
      <c r="K178" s="28">
        <v>12161.331</v>
      </c>
      <c r="L178" s="28">
        <v>12161.331</v>
      </c>
    </row>
    <row r="179" spans="1:12" ht="20.25" customHeight="1" x14ac:dyDescent="0.25">
      <c r="A179" s="106"/>
      <c r="B179" s="103"/>
      <c r="C179" s="94"/>
      <c r="D179" s="91"/>
      <c r="E179" s="30" t="s">
        <v>77</v>
      </c>
      <c r="F179" s="28">
        <f t="shared" ref="F179:F182" si="120">SUM(G179:L179)</f>
        <v>0</v>
      </c>
      <c r="G179" s="29"/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1:12" ht="22.5" customHeight="1" x14ac:dyDescent="0.25">
      <c r="A180" s="106"/>
      <c r="B180" s="103"/>
      <c r="C180" s="94"/>
      <c r="D180" s="91"/>
      <c r="E180" s="27" t="s">
        <v>4</v>
      </c>
      <c r="F180" s="28">
        <f t="shared" si="120"/>
        <v>0</v>
      </c>
      <c r="G180" s="29"/>
      <c r="H180" s="28">
        <v>0</v>
      </c>
      <c r="I180" s="28">
        <v>0</v>
      </c>
      <c r="J180" s="28">
        <v>0</v>
      </c>
      <c r="K180" s="28">
        <v>0</v>
      </c>
      <c r="L180" s="28">
        <v>0</v>
      </c>
    </row>
    <row r="181" spans="1:12" ht="22.5" customHeight="1" x14ac:dyDescent="0.25">
      <c r="A181" s="106"/>
      <c r="B181" s="103"/>
      <c r="C181" s="94"/>
      <c r="D181" s="91"/>
      <c r="E181" s="27" t="s">
        <v>5</v>
      </c>
      <c r="F181" s="28">
        <f t="shared" si="120"/>
        <v>0</v>
      </c>
      <c r="G181" s="29"/>
      <c r="H181" s="28">
        <v>0</v>
      </c>
      <c r="I181" s="28">
        <v>0</v>
      </c>
      <c r="J181" s="28">
        <v>0</v>
      </c>
      <c r="K181" s="28">
        <v>0</v>
      </c>
      <c r="L181" s="28">
        <v>0</v>
      </c>
    </row>
    <row r="182" spans="1:12" ht="22.5" customHeight="1" x14ac:dyDescent="0.25">
      <c r="A182" s="107"/>
      <c r="B182" s="104"/>
      <c r="C182" s="95"/>
      <c r="D182" s="92"/>
      <c r="E182" s="27" t="s">
        <v>6</v>
      </c>
      <c r="F182" s="28">
        <f t="shared" si="120"/>
        <v>0</v>
      </c>
      <c r="G182" s="29"/>
      <c r="H182" s="28">
        <v>0</v>
      </c>
      <c r="I182" s="28">
        <v>0</v>
      </c>
      <c r="J182" s="28">
        <v>0</v>
      </c>
      <c r="K182" s="28">
        <v>0</v>
      </c>
      <c r="L182" s="28">
        <v>0</v>
      </c>
    </row>
    <row r="183" spans="1:12" ht="20.25" customHeight="1" x14ac:dyDescent="0.25">
      <c r="A183" s="105" t="s">
        <v>104</v>
      </c>
      <c r="B183" s="102" t="s">
        <v>80</v>
      </c>
      <c r="C183" s="93" t="s">
        <v>123</v>
      </c>
      <c r="D183" s="90" t="s">
        <v>13</v>
      </c>
      <c r="E183" s="27" t="s">
        <v>2</v>
      </c>
      <c r="F183" s="28">
        <f t="shared" ref="F183:J183" si="121">SUM(F184:F188)</f>
        <v>7987.0451999999996</v>
      </c>
      <c r="G183" s="29">
        <f t="shared" si="121"/>
        <v>0</v>
      </c>
      <c r="H183" s="28">
        <f t="shared" si="121"/>
        <v>2634.252</v>
      </c>
      <c r="I183" s="28">
        <f t="shared" si="121"/>
        <v>3481.8191999999999</v>
      </c>
      <c r="J183" s="28">
        <f t="shared" si="121"/>
        <v>0</v>
      </c>
      <c r="K183" s="28">
        <v>0</v>
      </c>
      <c r="L183" s="28">
        <f>SUM(L184:L188)</f>
        <v>1870.9739999999999</v>
      </c>
    </row>
    <row r="184" spans="1:12" ht="22.5" customHeight="1" x14ac:dyDescent="0.25">
      <c r="A184" s="106"/>
      <c r="B184" s="103"/>
      <c r="C184" s="94"/>
      <c r="D184" s="91"/>
      <c r="E184" s="27" t="s">
        <v>3</v>
      </c>
      <c r="F184" s="28">
        <f>SUM(G184:L184)</f>
        <v>4505.2259999999997</v>
      </c>
      <c r="G184" s="29"/>
      <c r="H184" s="28">
        <v>2634.252</v>
      </c>
      <c r="I184" s="28">
        <v>0</v>
      </c>
      <c r="J184" s="28">
        <v>0</v>
      </c>
      <c r="K184" s="28">
        <v>0</v>
      </c>
      <c r="L184" s="28">
        <v>1870.9739999999999</v>
      </c>
    </row>
    <row r="185" spans="1:12" ht="22.5" customHeight="1" x14ac:dyDescent="0.25">
      <c r="A185" s="106"/>
      <c r="B185" s="103"/>
      <c r="C185" s="94"/>
      <c r="D185" s="91"/>
      <c r="E185" s="30" t="s">
        <v>77</v>
      </c>
      <c r="F185" s="28">
        <f t="shared" ref="F185:F188" si="122">SUM(G185:L185)</f>
        <v>0</v>
      </c>
      <c r="G185" s="29"/>
      <c r="H185" s="28">
        <v>0</v>
      </c>
      <c r="I185" s="28">
        <v>0</v>
      </c>
      <c r="J185" s="28">
        <v>0</v>
      </c>
      <c r="K185" s="28">
        <v>0</v>
      </c>
      <c r="L185" s="28">
        <v>0</v>
      </c>
    </row>
    <row r="186" spans="1:12" ht="22.5" customHeight="1" x14ac:dyDescent="0.25">
      <c r="A186" s="106"/>
      <c r="B186" s="103"/>
      <c r="C186" s="94"/>
      <c r="D186" s="91"/>
      <c r="E186" s="27" t="s">
        <v>4</v>
      </c>
      <c r="F186" s="28">
        <f t="shared" si="122"/>
        <v>0</v>
      </c>
      <c r="G186" s="29"/>
      <c r="H186" s="28">
        <v>0</v>
      </c>
      <c r="I186" s="28">
        <v>0</v>
      </c>
      <c r="J186" s="28">
        <v>0</v>
      </c>
      <c r="K186" s="28">
        <v>0</v>
      </c>
      <c r="L186" s="28">
        <v>0</v>
      </c>
    </row>
    <row r="187" spans="1:12" ht="19.5" customHeight="1" x14ac:dyDescent="0.25">
      <c r="A187" s="106"/>
      <c r="B187" s="103"/>
      <c r="C187" s="94"/>
      <c r="D187" s="91"/>
      <c r="E187" s="27" t="s">
        <v>5</v>
      </c>
      <c r="F187" s="28">
        <f t="shared" si="122"/>
        <v>3481.8191999999999</v>
      </c>
      <c r="G187" s="29"/>
      <c r="H187" s="28">
        <v>0</v>
      </c>
      <c r="I187" s="28">
        <v>3481.8191999999999</v>
      </c>
      <c r="J187" s="28">
        <v>0</v>
      </c>
      <c r="K187" s="28">
        <v>0</v>
      </c>
      <c r="L187" s="28">
        <v>0</v>
      </c>
    </row>
    <row r="188" spans="1:12" ht="22.5" customHeight="1" x14ac:dyDescent="0.25">
      <c r="A188" s="107"/>
      <c r="B188" s="104"/>
      <c r="C188" s="95"/>
      <c r="D188" s="92"/>
      <c r="E188" s="27" t="s">
        <v>6</v>
      </c>
      <c r="F188" s="28">
        <f t="shared" si="122"/>
        <v>0</v>
      </c>
      <c r="G188" s="29"/>
      <c r="H188" s="28">
        <v>0</v>
      </c>
      <c r="I188" s="28">
        <v>0</v>
      </c>
      <c r="J188" s="28">
        <v>0</v>
      </c>
      <c r="K188" s="28">
        <v>0</v>
      </c>
      <c r="L188" s="28">
        <v>0</v>
      </c>
    </row>
    <row r="189" spans="1:12" ht="22.5" customHeight="1" x14ac:dyDescent="0.25">
      <c r="A189" s="123">
        <v>7</v>
      </c>
      <c r="B189" s="119" t="s">
        <v>87</v>
      </c>
      <c r="C189" s="62" t="s">
        <v>112</v>
      </c>
      <c r="D189" s="77" t="s">
        <v>108</v>
      </c>
      <c r="E189" s="4" t="s">
        <v>2</v>
      </c>
      <c r="F189" s="18">
        <f t="shared" ref="F189:K189" si="123">SUM(F190:F194)</f>
        <v>24649.515299999999</v>
      </c>
      <c r="G189" s="18">
        <f t="shared" si="123"/>
        <v>0</v>
      </c>
      <c r="H189" s="18">
        <f t="shared" si="123"/>
        <v>5586.5916699999998</v>
      </c>
      <c r="I189" s="18">
        <f t="shared" si="123"/>
        <v>19062.923630000001</v>
      </c>
      <c r="J189" s="18">
        <f t="shared" si="123"/>
        <v>0</v>
      </c>
      <c r="K189" s="18">
        <f t="shared" si="123"/>
        <v>0</v>
      </c>
      <c r="L189" s="18">
        <f t="shared" ref="L189" si="124">SUM(L190:L194)</f>
        <v>0</v>
      </c>
    </row>
    <row r="190" spans="1:12" ht="22.5" customHeight="1" x14ac:dyDescent="0.25">
      <c r="A190" s="124"/>
      <c r="B190" s="120"/>
      <c r="C190" s="63"/>
      <c r="D190" s="78"/>
      <c r="E190" s="5" t="s">
        <v>3</v>
      </c>
      <c r="F190" s="18">
        <f>SUM(H190:L190)</f>
        <v>0</v>
      </c>
      <c r="G190" s="18"/>
      <c r="H190" s="18">
        <v>0</v>
      </c>
      <c r="I190" s="18">
        <v>0</v>
      </c>
      <c r="J190" s="18">
        <v>0</v>
      </c>
      <c r="K190" s="18">
        <v>0</v>
      </c>
      <c r="L190" s="18">
        <v>0</v>
      </c>
    </row>
    <row r="191" spans="1:12" ht="22.5" customHeight="1" x14ac:dyDescent="0.25">
      <c r="A191" s="124"/>
      <c r="B191" s="120"/>
      <c r="C191" s="63"/>
      <c r="D191" s="78"/>
      <c r="E191" s="9" t="s">
        <v>76</v>
      </c>
      <c r="F191" s="18">
        <f t="shared" ref="F191:F194" si="125">SUM(H191:L191)</f>
        <v>0</v>
      </c>
      <c r="G191" s="18"/>
      <c r="H191" s="18">
        <v>0</v>
      </c>
      <c r="I191" s="18">
        <v>0</v>
      </c>
      <c r="J191" s="18">
        <v>0</v>
      </c>
      <c r="K191" s="18">
        <v>0</v>
      </c>
      <c r="L191" s="18">
        <v>0</v>
      </c>
    </row>
    <row r="192" spans="1:12" ht="18.75" customHeight="1" x14ac:dyDescent="0.25">
      <c r="A192" s="124"/>
      <c r="B192" s="120"/>
      <c r="C192" s="63"/>
      <c r="D192" s="78"/>
      <c r="E192" s="5" t="s">
        <v>4</v>
      </c>
      <c r="F192" s="18">
        <f t="shared" si="125"/>
        <v>4761.7303999999995</v>
      </c>
      <c r="G192" s="18"/>
      <c r="H192" s="18">
        <v>0</v>
      </c>
      <c r="I192" s="18">
        <f>12705.51593-7943.78553</f>
        <v>4761.7303999999995</v>
      </c>
      <c r="J192" s="38">
        <f>12705.51593-12705.51593</f>
        <v>0</v>
      </c>
      <c r="K192" s="38">
        <f>12705.51593-12705.51593</f>
        <v>0</v>
      </c>
      <c r="L192" s="38">
        <f>12705.51593-12705.51593</f>
        <v>0</v>
      </c>
    </row>
    <row r="193" spans="1:12" ht="22.5" customHeight="1" x14ac:dyDescent="0.25">
      <c r="A193" s="124"/>
      <c r="B193" s="120"/>
      <c r="C193" s="63"/>
      <c r="D193" s="78"/>
      <c r="E193" s="5" t="s">
        <v>5</v>
      </c>
      <c r="F193" s="18">
        <f t="shared" si="125"/>
        <v>19887.784899999999</v>
      </c>
      <c r="G193" s="18"/>
      <c r="H193" s="18">
        <v>5586.5916699999998</v>
      </c>
      <c r="I193" s="18">
        <f>668.71137+13632.48186</f>
        <v>14301.193230000001</v>
      </c>
      <c r="J193" s="38">
        <f>668.71137-668.71137</f>
        <v>0</v>
      </c>
      <c r="K193" s="38">
        <f>668.71137-668.71137</f>
        <v>0</v>
      </c>
      <c r="L193" s="38">
        <f>668.71137-668.71137</f>
        <v>0</v>
      </c>
    </row>
    <row r="194" spans="1:12" ht="22.5" customHeight="1" x14ac:dyDescent="0.25">
      <c r="A194" s="125"/>
      <c r="B194" s="121"/>
      <c r="C194" s="64"/>
      <c r="D194" s="79"/>
      <c r="E194" s="5" t="s">
        <v>6</v>
      </c>
      <c r="F194" s="18">
        <f t="shared" si="125"/>
        <v>0</v>
      </c>
      <c r="G194" s="18"/>
      <c r="H194" s="18">
        <v>0</v>
      </c>
      <c r="I194" s="18">
        <v>0</v>
      </c>
      <c r="J194" s="38">
        <v>0</v>
      </c>
      <c r="K194" s="18">
        <v>0</v>
      </c>
      <c r="L194" s="18">
        <v>0</v>
      </c>
    </row>
    <row r="195" spans="1:12" ht="22.5" customHeight="1" x14ac:dyDescent="0.25">
      <c r="A195" s="58" t="s">
        <v>95</v>
      </c>
      <c r="B195" s="101" t="s">
        <v>53</v>
      </c>
      <c r="C195" s="62" t="s">
        <v>124</v>
      </c>
      <c r="D195" s="118" t="s">
        <v>13</v>
      </c>
      <c r="E195" s="4" t="s">
        <v>2</v>
      </c>
      <c r="F195" s="16">
        <f>SUM(F196:F200)</f>
        <v>158655.07</v>
      </c>
      <c r="G195" s="16">
        <f t="shared" ref="G195:K195" si="126">SUM(G196:G200)</f>
        <v>0</v>
      </c>
      <c r="H195" s="16">
        <f t="shared" si="126"/>
        <v>0</v>
      </c>
      <c r="I195" s="16">
        <f t="shared" ref="I195" si="127">SUM(I196:I200)</f>
        <v>0</v>
      </c>
      <c r="J195" s="16">
        <f>SUM(J196:J200)</f>
        <v>78101.400000000009</v>
      </c>
      <c r="K195" s="16">
        <f t="shared" si="126"/>
        <v>0</v>
      </c>
      <c r="L195" s="16">
        <f t="shared" ref="L195" si="128">SUM(L196:L200)</f>
        <v>80553.67</v>
      </c>
    </row>
    <row r="196" spans="1:12" ht="22.5" customHeight="1" x14ac:dyDescent="0.25">
      <c r="A196" s="58"/>
      <c r="B196" s="101"/>
      <c r="C196" s="63"/>
      <c r="D196" s="118"/>
      <c r="E196" s="5" t="s">
        <v>3</v>
      </c>
      <c r="F196" s="16">
        <f>SUM(H196:L196)</f>
        <v>0</v>
      </c>
      <c r="G196" s="17"/>
      <c r="H196" s="16">
        <f>H202+H226+H244</f>
        <v>0</v>
      </c>
      <c r="I196" s="16">
        <f t="shared" ref="I196:L196" si="129">I202+I226+I244</f>
        <v>0</v>
      </c>
      <c r="J196" s="16">
        <f>J202+J226+J244</f>
        <v>0</v>
      </c>
      <c r="K196" s="16">
        <f t="shared" si="129"/>
        <v>0</v>
      </c>
      <c r="L196" s="16">
        <f t="shared" si="129"/>
        <v>0</v>
      </c>
    </row>
    <row r="197" spans="1:12" ht="22.5" customHeight="1" x14ac:dyDescent="0.25">
      <c r="A197" s="58"/>
      <c r="B197" s="101"/>
      <c r="C197" s="63"/>
      <c r="D197" s="118"/>
      <c r="E197" s="9" t="s">
        <v>76</v>
      </c>
      <c r="F197" s="16">
        <f t="shared" ref="F197:F200" si="130">SUM(H197:L197)</f>
        <v>0</v>
      </c>
      <c r="G197" s="17"/>
      <c r="H197" s="16">
        <f>H203+H227+H245</f>
        <v>0</v>
      </c>
      <c r="I197" s="16">
        <f t="shared" ref="I197:L197" si="131">I203+I227+I245</f>
        <v>0</v>
      </c>
      <c r="J197" s="16">
        <f t="shared" si="131"/>
        <v>0</v>
      </c>
      <c r="K197" s="16">
        <f t="shared" si="131"/>
        <v>0</v>
      </c>
      <c r="L197" s="16">
        <f t="shared" si="131"/>
        <v>0</v>
      </c>
    </row>
    <row r="198" spans="1:12" ht="22.5" customHeight="1" x14ac:dyDescent="0.25">
      <c r="A198" s="58"/>
      <c r="B198" s="101"/>
      <c r="C198" s="63"/>
      <c r="D198" s="118"/>
      <c r="E198" s="5" t="s">
        <v>4</v>
      </c>
      <c r="F198" s="16">
        <f t="shared" si="130"/>
        <v>154450</v>
      </c>
      <c r="G198" s="17"/>
      <c r="H198" s="16">
        <f>H204+H228+H246</f>
        <v>0</v>
      </c>
      <c r="I198" s="16">
        <f t="shared" ref="I198:L198" si="132">I204+I228+I246</f>
        <v>0</v>
      </c>
      <c r="J198" s="16">
        <f>J204+J228+J246</f>
        <v>74196.33</v>
      </c>
      <c r="K198" s="16">
        <f t="shared" si="132"/>
        <v>0</v>
      </c>
      <c r="L198" s="16">
        <f t="shared" si="132"/>
        <v>80253.67</v>
      </c>
    </row>
    <row r="199" spans="1:12" ht="20.25" customHeight="1" x14ac:dyDescent="0.25">
      <c r="A199" s="58"/>
      <c r="B199" s="101"/>
      <c r="C199" s="63"/>
      <c r="D199" s="118"/>
      <c r="E199" s="5" t="s">
        <v>5</v>
      </c>
      <c r="F199" s="16">
        <f t="shared" si="130"/>
        <v>4205.07</v>
      </c>
      <c r="G199" s="17"/>
      <c r="H199" s="16">
        <f>H205+H229+H247</f>
        <v>0</v>
      </c>
      <c r="I199" s="16">
        <f t="shared" ref="I199:L199" si="133">I205+I229+I247</f>
        <v>0</v>
      </c>
      <c r="J199" s="16">
        <f t="shared" si="133"/>
        <v>3905.07</v>
      </c>
      <c r="K199" s="16">
        <f t="shared" si="133"/>
        <v>0</v>
      </c>
      <c r="L199" s="16">
        <f t="shared" si="133"/>
        <v>300</v>
      </c>
    </row>
    <row r="200" spans="1:12" ht="22.5" customHeight="1" x14ac:dyDescent="0.25">
      <c r="A200" s="58"/>
      <c r="B200" s="101"/>
      <c r="C200" s="64"/>
      <c r="D200" s="118"/>
      <c r="E200" s="5" t="s">
        <v>6</v>
      </c>
      <c r="F200" s="16">
        <f t="shared" si="130"/>
        <v>0</v>
      </c>
      <c r="G200" s="17"/>
      <c r="H200" s="16">
        <f>H206+H230+H248</f>
        <v>0</v>
      </c>
      <c r="I200" s="16">
        <f t="shared" ref="I200:L200" si="134">I206+I230+I248</f>
        <v>0</v>
      </c>
      <c r="J200" s="16">
        <f t="shared" si="134"/>
        <v>0</v>
      </c>
      <c r="K200" s="16">
        <f t="shared" si="134"/>
        <v>0</v>
      </c>
      <c r="L200" s="16">
        <f t="shared" si="134"/>
        <v>0</v>
      </c>
    </row>
    <row r="201" spans="1:12" ht="22.5" customHeight="1" x14ac:dyDescent="0.25">
      <c r="A201" s="58" t="s">
        <v>96</v>
      </c>
      <c r="B201" s="71" t="s">
        <v>52</v>
      </c>
      <c r="C201" s="62">
        <v>2021</v>
      </c>
      <c r="D201" s="65" t="s">
        <v>74</v>
      </c>
      <c r="E201" s="5" t="s">
        <v>2</v>
      </c>
      <c r="F201" s="16">
        <f t="shared" ref="F201:K201" si="135">SUM(F202:F206)</f>
        <v>0</v>
      </c>
      <c r="G201" s="16">
        <f t="shared" si="135"/>
        <v>0</v>
      </c>
      <c r="H201" s="16">
        <f t="shared" si="135"/>
        <v>0</v>
      </c>
      <c r="I201" s="16">
        <f t="shared" si="135"/>
        <v>0</v>
      </c>
      <c r="J201" s="16">
        <f>SUM(J202:J206)</f>
        <v>0</v>
      </c>
      <c r="K201" s="16">
        <f t="shared" si="135"/>
        <v>0</v>
      </c>
      <c r="L201" s="16">
        <f t="shared" ref="L201" si="136">SUM(L202:L206)</f>
        <v>0</v>
      </c>
    </row>
    <row r="202" spans="1:12" ht="22.5" customHeight="1" x14ac:dyDescent="0.25">
      <c r="A202" s="58"/>
      <c r="B202" s="72"/>
      <c r="C202" s="63"/>
      <c r="D202" s="66"/>
      <c r="E202" s="5" t="s">
        <v>3</v>
      </c>
      <c r="F202" s="18">
        <f>SUM(H202:L202)</f>
        <v>0</v>
      </c>
      <c r="G202" s="19"/>
      <c r="H202" s="18">
        <f t="shared" ref="H202:K206" si="137">H208+H214+H220</f>
        <v>0</v>
      </c>
      <c r="I202" s="18">
        <f t="shared" si="137"/>
        <v>0</v>
      </c>
      <c r="J202" s="18">
        <f>J208+J214+J220</f>
        <v>0</v>
      </c>
      <c r="K202" s="18">
        <f t="shared" si="137"/>
        <v>0</v>
      </c>
      <c r="L202" s="18">
        <f t="shared" ref="L202" si="138">L208+L214+L220</f>
        <v>0</v>
      </c>
    </row>
    <row r="203" spans="1:12" ht="22.5" customHeight="1" x14ac:dyDescent="0.25">
      <c r="A203" s="58"/>
      <c r="B203" s="72"/>
      <c r="C203" s="63"/>
      <c r="D203" s="66"/>
      <c r="E203" s="9" t="s">
        <v>76</v>
      </c>
      <c r="F203" s="18">
        <f t="shared" ref="F203:F206" si="139">SUM(H203:L203)</f>
        <v>0</v>
      </c>
      <c r="G203" s="19"/>
      <c r="H203" s="18">
        <f t="shared" si="137"/>
        <v>0</v>
      </c>
      <c r="I203" s="18">
        <f t="shared" si="137"/>
        <v>0</v>
      </c>
      <c r="J203" s="18">
        <f>J209+J215+J221</f>
        <v>0</v>
      </c>
      <c r="K203" s="18">
        <f t="shared" si="137"/>
        <v>0</v>
      </c>
      <c r="L203" s="18">
        <f t="shared" ref="L203" si="140">L209+L215+L221</f>
        <v>0</v>
      </c>
    </row>
    <row r="204" spans="1:12" ht="22.5" customHeight="1" x14ac:dyDescent="0.25">
      <c r="A204" s="58"/>
      <c r="B204" s="72"/>
      <c r="C204" s="63"/>
      <c r="D204" s="66"/>
      <c r="E204" s="5" t="s">
        <v>4</v>
      </c>
      <c r="F204" s="18">
        <f t="shared" si="139"/>
        <v>0</v>
      </c>
      <c r="G204" s="19"/>
      <c r="H204" s="18">
        <f t="shared" ref="H204:K206" si="141">H210+H216+H222</f>
        <v>0</v>
      </c>
      <c r="I204" s="18">
        <f t="shared" si="137"/>
        <v>0</v>
      </c>
      <c r="J204" s="18">
        <f>J210+J216+J222</f>
        <v>0</v>
      </c>
      <c r="K204" s="18">
        <f t="shared" si="141"/>
        <v>0</v>
      </c>
      <c r="L204" s="18">
        <f t="shared" ref="L204" si="142">L210+L216+L222</f>
        <v>0</v>
      </c>
    </row>
    <row r="205" spans="1:12" ht="22.5" customHeight="1" x14ac:dyDescent="0.25">
      <c r="A205" s="58"/>
      <c r="B205" s="72"/>
      <c r="C205" s="63"/>
      <c r="D205" s="66"/>
      <c r="E205" s="5" t="s">
        <v>5</v>
      </c>
      <c r="F205" s="18">
        <f t="shared" si="139"/>
        <v>0</v>
      </c>
      <c r="G205" s="19"/>
      <c r="H205" s="18">
        <f t="shared" si="141"/>
        <v>0</v>
      </c>
      <c r="I205" s="18">
        <f t="shared" si="137"/>
        <v>0</v>
      </c>
      <c r="J205" s="18">
        <f>J211+J217+J223</f>
        <v>0</v>
      </c>
      <c r="K205" s="18">
        <f t="shared" si="141"/>
        <v>0</v>
      </c>
      <c r="L205" s="18">
        <f t="shared" ref="L205" si="143">L211+L217+L223</f>
        <v>0</v>
      </c>
    </row>
    <row r="206" spans="1:12" ht="22.5" customHeight="1" x14ac:dyDescent="0.25">
      <c r="A206" s="58"/>
      <c r="B206" s="73"/>
      <c r="C206" s="64"/>
      <c r="D206" s="67"/>
      <c r="E206" s="6" t="s">
        <v>6</v>
      </c>
      <c r="F206" s="18">
        <f t="shared" si="139"/>
        <v>0</v>
      </c>
      <c r="G206" s="19"/>
      <c r="H206" s="18">
        <f t="shared" si="141"/>
        <v>0</v>
      </c>
      <c r="I206" s="18">
        <f t="shared" si="137"/>
        <v>0</v>
      </c>
      <c r="J206" s="18">
        <f>J212+J218+J224</f>
        <v>0</v>
      </c>
      <c r="K206" s="18">
        <f t="shared" si="141"/>
        <v>0</v>
      </c>
      <c r="L206" s="18">
        <f t="shared" ref="L206" si="144">L212+L218+L224</f>
        <v>0</v>
      </c>
    </row>
    <row r="207" spans="1:12" ht="20.25" customHeight="1" x14ac:dyDescent="0.25">
      <c r="A207" s="58" t="s">
        <v>97</v>
      </c>
      <c r="B207" s="59" t="s">
        <v>47</v>
      </c>
      <c r="C207" s="62">
        <v>2021</v>
      </c>
      <c r="D207" s="62" t="s">
        <v>46</v>
      </c>
      <c r="E207" s="5" t="s">
        <v>2</v>
      </c>
      <c r="F207" s="18">
        <f t="shared" ref="F207:K207" si="145">SUM(F208:F212)</f>
        <v>0</v>
      </c>
      <c r="G207" s="18">
        <f t="shared" si="145"/>
        <v>0</v>
      </c>
      <c r="H207" s="18">
        <f t="shared" si="145"/>
        <v>0</v>
      </c>
      <c r="I207" s="18">
        <f t="shared" si="145"/>
        <v>0</v>
      </c>
      <c r="J207" s="18">
        <f>SUM(J208:J212)</f>
        <v>0</v>
      </c>
      <c r="K207" s="18">
        <f t="shared" si="145"/>
        <v>0</v>
      </c>
      <c r="L207" s="18">
        <f t="shared" ref="L207" si="146">SUM(L208:L212)</f>
        <v>0</v>
      </c>
    </row>
    <row r="208" spans="1:12" ht="22.5" customHeight="1" x14ac:dyDescent="0.25">
      <c r="A208" s="58"/>
      <c r="B208" s="60"/>
      <c r="C208" s="63"/>
      <c r="D208" s="63"/>
      <c r="E208" s="5" t="s">
        <v>3</v>
      </c>
      <c r="F208" s="18">
        <f>SUM(H208:L208)</f>
        <v>0</v>
      </c>
      <c r="G208" s="19"/>
      <c r="H208" s="18">
        <v>0</v>
      </c>
      <c r="I208" s="18">
        <v>0</v>
      </c>
      <c r="J208" s="18">
        <v>0</v>
      </c>
      <c r="K208" s="18">
        <v>0</v>
      </c>
      <c r="L208" s="18">
        <v>0</v>
      </c>
    </row>
    <row r="209" spans="1:12" ht="22.5" customHeight="1" x14ac:dyDescent="0.25">
      <c r="A209" s="58"/>
      <c r="B209" s="60"/>
      <c r="C209" s="63"/>
      <c r="D209" s="63"/>
      <c r="E209" s="9" t="s">
        <v>76</v>
      </c>
      <c r="F209" s="18">
        <f t="shared" ref="F209:F212" si="147">SUM(H209:L209)</f>
        <v>0</v>
      </c>
      <c r="G209" s="19"/>
      <c r="H209" s="18">
        <v>0</v>
      </c>
      <c r="I209" s="18">
        <v>0</v>
      </c>
      <c r="J209" s="18">
        <v>0</v>
      </c>
      <c r="K209" s="18">
        <v>0</v>
      </c>
      <c r="L209" s="18">
        <v>0</v>
      </c>
    </row>
    <row r="210" spans="1:12" ht="22.5" customHeight="1" x14ac:dyDescent="0.25">
      <c r="A210" s="58"/>
      <c r="B210" s="60"/>
      <c r="C210" s="63"/>
      <c r="D210" s="63"/>
      <c r="E210" s="5" t="s">
        <v>4</v>
      </c>
      <c r="F210" s="18">
        <f t="shared" si="147"/>
        <v>0</v>
      </c>
      <c r="G210" s="19"/>
      <c r="H210" s="18">
        <v>0</v>
      </c>
      <c r="I210" s="18">
        <v>0</v>
      </c>
      <c r="J210" s="18">
        <v>0</v>
      </c>
      <c r="K210" s="18">
        <v>0</v>
      </c>
      <c r="L210" s="18">
        <v>0</v>
      </c>
    </row>
    <row r="211" spans="1:12" ht="22.5" customHeight="1" x14ac:dyDescent="0.25">
      <c r="A211" s="58"/>
      <c r="B211" s="60"/>
      <c r="C211" s="63"/>
      <c r="D211" s="63"/>
      <c r="E211" s="5" t="s">
        <v>5</v>
      </c>
      <c r="F211" s="18">
        <f t="shared" si="147"/>
        <v>0</v>
      </c>
      <c r="G211" s="19"/>
      <c r="H211" s="18">
        <v>0</v>
      </c>
      <c r="I211" s="18">
        <v>0</v>
      </c>
      <c r="J211" s="18">
        <v>0</v>
      </c>
      <c r="K211" s="18">
        <v>0</v>
      </c>
      <c r="L211" s="18">
        <v>0</v>
      </c>
    </row>
    <row r="212" spans="1:12" ht="22.5" customHeight="1" x14ac:dyDescent="0.25">
      <c r="A212" s="58"/>
      <c r="B212" s="61"/>
      <c r="C212" s="64"/>
      <c r="D212" s="64"/>
      <c r="E212" s="6" t="s">
        <v>6</v>
      </c>
      <c r="F212" s="18">
        <f t="shared" si="147"/>
        <v>0</v>
      </c>
      <c r="G212" s="19"/>
      <c r="H212" s="18">
        <v>0</v>
      </c>
      <c r="I212" s="18">
        <v>0</v>
      </c>
      <c r="J212" s="18">
        <v>0</v>
      </c>
      <c r="K212" s="18">
        <v>0</v>
      </c>
      <c r="L212" s="18">
        <v>0</v>
      </c>
    </row>
    <row r="213" spans="1:12" ht="18" customHeight="1" x14ac:dyDescent="0.25">
      <c r="A213" s="58" t="s">
        <v>98</v>
      </c>
      <c r="B213" s="59" t="s">
        <v>48</v>
      </c>
      <c r="C213" s="62">
        <v>2021</v>
      </c>
      <c r="D213" s="62" t="s">
        <v>46</v>
      </c>
      <c r="E213" s="5" t="s">
        <v>2</v>
      </c>
      <c r="F213" s="18">
        <f t="shared" ref="F213:K213" si="148">SUM(F214:F218)</f>
        <v>0</v>
      </c>
      <c r="G213" s="18">
        <f t="shared" si="148"/>
        <v>0</v>
      </c>
      <c r="H213" s="18">
        <f t="shared" si="148"/>
        <v>0</v>
      </c>
      <c r="I213" s="18">
        <f t="shared" si="148"/>
        <v>0</v>
      </c>
      <c r="J213" s="18">
        <f>SUM(J214:J218)</f>
        <v>0</v>
      </c>
      <c r="K213" s="18">
        <f t="shared" si="148"/>
        <v>0</v>
      </c>
      <c r="L213" s="18">
        <f t="shared" ref="L213" si="149">SUM(L214:L218)</f>
        <v>0</v>
      </c>
    </row>
    <row r="214" spans="1:12" ht="22.5" customHeight="1" x14ac:dyDescent="0.25">
      <c r="A214" s="58"/>
      <c r="B214" s="60"/>
      <c r="C214" s="63"/>
      <c r="D214" s="63"/>
      <c r="E214" s="5" t="s">
        <v>3</v>
      </c>
      <c r="F214" s="18">
        <f>SUM(H214:L214)</f>
        <v>0</v>
      </c>
      <c r="G214" s="19"/>
      <c r="H214" s="18">
        <v>0</v>
      </c>
      <c r="I214" s="18">
        <v>0</v>
      </c>
      <c r="J214" s="18">
        <v>0</v>
      </c>
      <c r="K214" s="18">
        <v>0</v>
      </c>
      <c r="L214" s="18">
        <v>0</v>
      </c>
    </row>
    <row r="215" spans="1:12" ht="22.5" customHeight="1" x14ac:dyDescent="0.25">
      <c r="A215" s="58"/>
      <c r="B215" s="60"/>
      <c r="C215" s="63"/>
      <c r="D215" s="63"/>
      <c r="E215" s="9" t="s">
        <v>76</v>
      </c>
      <c r="F215" s="18">
        <f t="shared" ref="F215:F218" si="150">SUM(H215:L215)</f>
        <v>0</v>
      </c>
      <c r="G215" s="19"/>
      <c r="H215" s="18">
        <v>0</v>
      </c>
      <c r="I215" s="18">
        <v>0</v>
      </c>
      <c r="J215" s="18">
        <v>0</v>
      </c>
      <c r="K215" s="18">
        <v>0</v>
      </c>
      <c r="L215" s="18">
        <v>0</v>
      </c>
    </row>
    <row r="216" spans="1:12" ht="22.5" customHeight="1" x14ac:dyDescent="0.25">
      <c r="A216" s="58"/>
      <c r="B216" s="60"/>
      <c r="C216" s="63"/>
      <c r="D216" s="63"/>
      <c r="E216" s="5" t="s">
        <v>4</v>
      </c>
      <c r="F216" s="18">
        <f t="shared" si="150"/>
        <v>0</v>
      </c>
      <c r="G216" s="19"/>
      <c r="H216" s="18">
        <v>0</v>
      </c>
      <c r="I216" s="18">
        <v>0</v>
      </c>
      <c r="J216" s="18">
        <v>0</v>
      </c>
      <c r="K216" s="18">
        <v>0</v>
      </c>
      <c r="L216" s="18">
        <v>0</v>
      </c>
    </row>
    <row r="217" spans="1:12" ht="22.5" customHeight="1" x14ac:dyDescent="0.25">
      <c r="A217" s="58"/>
      <c r="B217" s="60"/>
      <c r="C217" s="63"/>
      <c r="D217" s="63"/>
      <c r="E217" s="5" t="s">
        <v>5</v>
      </c>
      <c r="F217" s="18">
        <f t="shared" si="150"/>
        <v>0</v>
      </c>
      <c r="G217" s="19"/>
      <c r="H217" s="18">
        <v>0</v>
      </c>
      <c r="I217" s="18">
        <v>0</v>
      </c>
      <c r="J217" s="18">
        <v>0</v>
      </c>
      <c r="K217" s="18">
        <v>0</v>
      </c>
      <c r="L217" s="18">
        <v>0</v>
      </c>
    </row>
    <row r="218" spans="1:12" ht="22.5" customHeight="1" x14ac:dyDescent="0.25">
      <c r="A218" s="58"/>
      <c r="B218" s="61"/>
      <c r="C218" s="64"/>
      <c r="D218" s="64"/>
      <c r="E218" s="6" t="s">
        <v>6</v>
      </c>
      <c r="F218" s="18">
        <f t="shared" si="150"/>
        <v>0</v>
      </c>
      <c r="G218" s="19"/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1:12" ht="22.5" customHeight="1" x14ac:dyDescent="0.25">
      <c r="A219" s="58" t="s">
        <v>99</v>
      </c>
      <c r="B219" s="59" t="s">
        <v>49</v>
      </c>
      <c r="C219" s="62" t="s">
        <v>112</v>
      </c>
      <c r="D219" s="62" t="s">
        <v>50</v>
      </c>
      <c r="E219" s="5" t="s">
        <v>2</v>
      </c>
      <c r="F219" s="18">
        <f t="shared" ref="F219:K219" si="151">SUM(F220:F224)</f>
        <v>0</v>
      </c>
      <c r="G219" s="18">
        <f t="shared" si="151"/>
        <v>0</v>
      </c>
      <c r="H219" s="18">
        <f t="shared" si="151"/>
        <v>0</v>
      </c>
      <c r="I219" s="18">
        <f t="shared" si="151"/>
        <v>0</v>
      </c>
      <c r="J219" s="18">
        <f>SUM(J220:J224)</f>
        <v>0</v>
      </c>
      <c r="K219" s="18">
        <f t="shared" si="151"/>
        <v>0</v>
      </c>
      <c r="L219" s="18">
        <f t="shared" ref="L219" si="152">SUM(L220:L224)</f>
        <v>0</v>
      </c>
    </row>
    <row r="220" spans="1:12" ht="22.5" customHeight="1" x14ac:dyDescent="0.25">
      <c r="A220" s="58"/>
      <c r="B220" s="60"/>
      <c r="C220" s="63"/>
      <c r="D220" s="63"/>
      <c r="E220" s="5" t="s">
        <v>3</v>
      </c>
      <c r="F220" s="18">
        <f>SUM(H220:L220)</f>
        <v>0</v>
      </c>
      <c r="G220" s="19"/>
      <c r="H220" s="18">
        <v>0</v>
      </c>
      <c r="I220" s="18">
        <v>0</v>
      </c>
      <c r="J220" s="18">
        <v>0</v>
      </c>
      <c r="K220" s="18">
        <v>0</v>
      </c>
      <c r="L220" s="18">
        <v>0</v>
      </c>
    </row>
    <row r="221" spans="1:12" ht="22.5" customHeight="1" x14ac:dyDescent="0.25">
      <c r="A221" s="58"/>
      <c r="B221" s="60"/>
      <c r="C221" s="63"/>
      <c r="D221" s="63"/>
      <c r="E221" s="9" t="s">
        <v>76</v>
      </c>
      <c r="F221" s="18">
        <f t="shared" ref="F221:F224" si="153">SUM(H221:L221)</f>
        <v>0</v>
      </c>
      <c r="G221" s="19"/>
      <c r="H221" s="18">
        <v>0</v>
      </c>
      <c r="I221" s="18">
        <v>0</v>
      </c>
      <c r="J221" s="18">
        <v>0</v>
      </c>
      <c r="K221" s="18">
        <v>0</v>
      </c>
      <c r="L221" s="18">
        <v>0</v>
      </c>
    </row>
    <row r="222" spans="1:12" ht="22.5" customHeight="1" x14ac:dyDescent="0.25">
      <c r="A222" s="58"/>
      <c r="B222" s="60"/>
      <c r="C222" s="63"/>
      <c r="D222" s="63"/>
      <c r="E222" s="5" t="s">
        <v>4</v>
      </c>
      <c r="F222" s="18">
        <f t="shared" si="153"/>
        <v>0</v>
      </c>
      <c r="G222" s="19"/>
      <c r="H222" s="18">
        <v>0</v>
      </c>
      <c r="I222" s="18">
        <v>0</v>
      </c>
      <c r="J222" s="18">
        <v>0</v>
      </c>
      <c r="K222" s="18">
        <v>0</v>
      </c>
      <c r="L222" s="18">
        <v>0</v>
      </c>
    </row>
    <row r="223" spans="1:12" ht="22.5" customHeight="1" x14ac:dyDescent="0.25">
      <c r="A223" s="58"/>
      <c r="B223" s="60"/>
      <c r="C223" s="63"/>
      <c r="D223" s="63"/>
      <c r="E223" s="5" t="s">
        <v>5</v>
      </c>
      <c r="F223" s="18">
        <f t="shared" si="153"/>
        <v>0</v>
      </c>
      <c r="G223" s="19"/>
      <c r="H223" s="18">
        <v>0</v>
      </c>
      <c r="I223" s="18">
        <v>0</v>
      </c>
      <c r="J223" s="18">
        <v>0</v>
      </c>
      <c r="K223" s="18">
        <v>0</v>
      </c>
      <c r="L223" s="18">
        <v>0</v>
      </c>
    </row>
    <row r="224" spans="1:12" ht="22.5" customHeight="1" x14ac:dyDescent="0.25">
      <c r="A224" s="58"/>
      <c r="B224" s="61"/>
      <c r="C224" s="64"/>
      <c r="D224" s="64"/>
      <c r="E224" s="6" t="s">
        <v>6</v>
      </c>
      <c r="F224" s="18">
        <f t="shared" si="153"/>
        <v>0</v>
      </c>
      <c r="G224" s="19"/>
      <c r="H224" s="18">
        <v>0</v>
      </c>
      <c r="I224" s="18">
        <v>0</v>
      </c>
      <c r="J224" s="18">
        <v>0</v>
      </c>
      <c r="K224" s="18">
        <v>0</v>
      </c>
      <c r="L224" s="18">
        <v>0</v>
      </c>
    </row>
    <row r="225" spans="1:12" ht="19.5" customHeight="1" x14ac:dyDescent="0.25">
      <c r="A225" s="58" t="s">
        <v>100</v>
      </c>
      <c r="B225" s="68" t="s">
        <v>71</v>
      </c>
      <c r="C225" s="62" t="s">
        <v>112</v>
      </c>
      <c r="D225" s="65" t="s">
        <v>75</v>
      </c>
      <c r="E225" s="5" t="s">
        <v>2</v>
      </c>
      <c r="F225" s="18">
        <f t="shared" ref="F225:K225" si="154">SUM(F226:F230)</f>
        <v>0</v>
      </c>
      <c r="G225" s="18">
        <f t="shared" si="154"/>
        <v>0</v>
      </c>
      <c r="H225" s="18">
        <f t="shared" si="154"/>
        <v>0</v>
      </c>
      <c r="I225" s="18">
        <f t="shared" si="154"/>
        <v>0</v>
      </c>
      <c r="J225" s="18">
        <f>SUM(J226:J230)</f>
        <v>0</v>
      </c>
      <c r="K225" s="18">
        <f t="shared" si="154"/>
        <v>0</v>
      </c>
      <c r="L225" s="18">
        <f t="shared" ref="L225" si="155">SUM(L226:L230)</f>
        <v>0</v>
      </c>
    </row>
    <row r="226" spans="1:12" ht="22.5" customHeight="1" x14ac:dyDescent="0.25">
      <c r="A226" s="58"/>
      <c r="B226" s="69"/>
      <c r="C226" s="63"/>
      <c r="D226" s="66"/>
      <c r="E226" s="5" t="s">
        <v>3</v>
      </c>
      <c r="F226" s="18">
        <f>SUM(H226:L226)</f>
        <v>0</v>
      </c>
      <c r="G226" s="19"/>
      <c r="H226" s="18">
        <f>H232+H202</f>
        <v>0</v>
      </c>
      <c r="I226" s="18">
        <f>I232+I202</f>
        <v>0</v>
      </c>
      <c r="J226" s="18">
        <f>J232+J202</f>
        <v>0</v>
      </c>
      <c r="K226" s="18">
        <f>K232+K202</f>
        <v>0</v>
      </c>
      <c r="L226" s="18">
        <f>L232+L202</f>
        <v>0</v>
      </c>
    </row>
    <row r="227" spans="1:12" ht="22.5" customHeight="1" x14ac:dyDescent="0.25">
      <c r="A227" s="58"/>
      <c r="B227" s="69"/>
      <c r="C227" s="63"/>
      <c r="D227" s="66"/>
      <c r="E227" s="9" t="s">
        <v>76</v>
      </c>
      <c r="F227" s="18">
        <f t="shared" ref="F227:F230" si="156">SUM(H227:L227)</f>
        <v>0</v>
      </c>
      <c r="G227" s="19"/>
      <c r="H227" s="18">
        <v>0</v>
      </c>
      <c r="I227" s="18">
        <v>0</v>
      </c>
      <c r="J227" s="18">
        <v>0</v>
      </c>
      <c r="K227" s="18">
        <f>K233+K203</f>
        <v>0</v>
      </c>
      <c r="L227" s="18">
        <f>L233+L203</f>
        <v>0</v>
      </c>
    </row>
    <row r="228" spans="1:12" ht="22.5" customHeight="1" x14ac:dyDescent="0.25">
      <c r="A228" s="58"/>
      <c r="B228" s="69"/>
      <c r="C228" s="63"/>
      <c r="D228" s="66"/>
      <c r="E228" s="5" t="s">
        <v>4</v>
      </c>
      <c r="F228" s="18">
        <f t="shared" si="156"/>
        <v>0</v>
      </c>
      <c r="G228" s="19"/>
      <c r="H228" s="18">
        <f t="shared" ref="H228:K230" si="157">H234+H204</f>
        <v>0</v>
      </c>
      <c r="I228" s="18">
        <f t="shared" si="157"/>
        <v>0</v>
      </c>
      <c r="J228" s="18">
        <f>J234+J204</f>
        <v>0</v>
      </c>
      <c r="K228" s="18">
        <f t="shared" si="157"/>
        <v>0</v>
      </c>
      <c r="L228" s="18">
        <f t="shared" ref="L228" si="158">L234+L204</f>
        <v>0</v>
      </c>
    </row>
    <row r="229" spans="1:12" ht="22.5" customHeight="1" x14ac:dyDescent="0.25">
      <c r="A229" s="58"/>
      <c r="B229" s="69"/>
      <c r="C229" s="63"/>
      <c r="D229" s="66"/>
      <c r="E229" s="5" t="s">
        <v>5</v>
      </c>
      <c r="F229" s="18">
        <f t="shared" si="156"/>
        <v>0</v>
      </c>
      <c r="G229" s="19"/>
      <c r="H229" s="18">
        <f t="shared" si="157"/>
        <v>0</v>
      </c>
      <c r="I229" s="18">
        <f t="shared" si="157"/>
        <v>0</v>
      </c>
      <c r="J229" s="18">
        <f>J235+J205</f>
        <v>0</v>
      </c>
      <c r="K229" s="18">
        <f t="shared" si="157"/>
        <v>0</v>
      </c>
      <c r="L229" s="18">
        <f t="shared" ref="L229" si="159">L235+L205</f>
        <v>0</v>
      </c>
    </row>
    <row r="230" spans="1:12" ht="22.5" customHeight="1" x14ac:dyDescent="0.25">
      <c r="A230" s="58"/>
      <c r="B230" s="70"/>
      <c r="C230" s="64"/>
      <c r="D230" s="67"/>
      <c r="E230" s="5" t="s">
        <v>6</v>
      </c>
      <c r="F230" s="18">
        <f t="shared" si="156"/>
        <v>0</v>
      </c>
      <c r="G230" s="19"/>
      <c r="H230" s="18">
        <f t="shared" si="157"/>
        <v>0</v>
      </c>
      <c r="I230" s="18">
        <f t="shared" si="157"/>
        <v>0</v>
      </c>
      <c r="J230" s="18">
        <f>J236+J206</f>
        <v>0</v>
      </c>
      <c r="K230" s="18">
        <f t="shared" si="157"/>
        <v>0</v>
      </c>
      <c r="L230" s="18">
        <f t="shared" ref="L230" si="160">L236+L206</f>
        <v>0</v>
      </c>
    </row>
    <row r="231" spans="1:12" s="12" customFormat="1" ht="20.25" customHeight="1" x14ac:dyDescent="0.25">
      <c r="A231" s="58" t="s">
        <v>101</v>
      </c>
      <c r="B231" s="59" t="s">
        <v>43</v>
      </c>
      <c r="C231" s="62" t="s">
        <v>112</v>
      </c>
      <c r="D231" s="117" t="s">
        <v>44</v>
      </c>
      <c r="E231" s="5" t="s">
        <v>2</v>
      </c>
      <c r="F231" s="18">
        <f t="shared" ref="F231:K231" si="161">SUM(F232:F236)</f>
        <v>0</v>
      </c>
      <c r="G231" s="18">
        <f t="shared" si="161"/>
        <v>0</v>
      </c>
      <c r="H231" s="18">
        <f t="shared" si="161"/>
        <v>0</v>
      </c>
      <c r="I231" s="18">
        <f t="shared" si="161"/>
        <v>0</v>
      </c>
      <c r="J231" s="18">
        <f t="shared" si="161"/>
        <v>0</v>
      </c>
      <c r="K231" s="18">
        <f t="shared" si="161"/>
        <v>0</v>
      </c>
      <c r="L231" s="18">
        <f t="shared" ref="L231" si="162">SUM(L232:L236)</f>
        <v>0</v>
      </c>
    </row>
    <row r="232" spans="1:12" s="12" customFormat="1" ht="22.5" customHeight="1" x14ac:dyDescent="0.25">
      <c r="A232" s="58"/>
      <c r="B232" s="60"/>
      <c r="C232" s="63"/>
      <c r="D232" s="117"/>
      <c r="E232" s="5" t="s">
        <v>3</v>
      </c>
      <c r="F232" s="18">
        <f>SUM(H232:L232)</f>
        <v>0</v>
      </c>
      <c r="G232" s="19"/>
      <c r="H232" s="18">
        <f>H238</f>
        <v>0</v>
      </c>
      <c r="I232" s="18">
        <f>I238</f>
        <v>0</v>
      </c>
      <c r="J232" s="18">
        <f>J238</f>
        <v>0</v>
      </c>
      <c r="K232" s="18">
        <f>K238</f>
        <v>0</v>
      </c>
      <c r="L232" s="18">
        <f>L238</f>
        <v>0</v>
      </c>
    </row>
    <row r="233" spans="1:12" s="12" customFormat="1" ht="22.5" customHeight="1" x14ac:dyDescent="0.25">
      <c r="A233" s="58"/>
      <c r="B233" s="60"/>
      <c r="C233" s="63"/>
      <c r="D233" s="117"/>
      <c r="E233" s="9" t="s">
        <v>76</v>
      </c>
      <c r="F233" s="18">
        <f t="shared" ref="F233:F236" si="163">SUM(H233:L233)</f>
        <v>0</v>
      </c>
      <c r="G233" s="19"/>
      <c r="H233" s="18">
        <v>0</v>
      </c>
      <c r="I233" s="18">
        <v>0</v>
      </c>
      <c r="J233" s="18">
        <v>0</v>
      </c>
      <c r="K233" s="18">
        <v>0</v>
      </c>
      <c r="L233" s="18">
        <f>L239</f>
        <v>0</v>
      </c>
    </row>
    <row r="234" spans="1:12" s="12" customFormat="1" ht="22.5" customHeight="1" x14ac:dyDescent="0.25">
      <c r="A234" s="58"/>
      <c r="B234" s="60"/>
      <c r="C234" s="63"/>
      <c r="D234" s="117"/>
      <c r="E234" s="5" t="s">
        <v>4</v>
      </c>
      <c r="F234" s="18">
        <f t="shared" si="163"/>
        <v>0</v>
      </c>
      <c r="G234" s="19"/>
      <c r="H234" s="18">
        <f t="shared" ref="H234:K236" si="164">H240</f>
        <v>0</v>
      </c>
      <c r="I234" s="18">
        <f t="shared" si="164"/>
        <v>0</v>
      </c>
      <c r="J234" s="18">
        <f>J240</f>
        <v>0</v>
      </c>
      <c r="K234" s="18">
        <f t="shared" si="164"/>
        <v>0</v>
      </c>
      <c r="L234" s="18">
        <f t="shared" ref="L234" si="165">L240</f>
        <v>0</v>
      </c>
    </row>
    <row r="235" spans="1:12" s="12" customFormat="1" ht="22.5" customHeight="1" x14ac:dyDescent="0.25">
      <c r="A235" s="58"/>
      <c r="B235" s="60"/>
      <c r="C235" s="63"/>
      <c r="D235" s="117"/>
      <c r="E235" s="5" t="s">
        <v>5</v>
      </c>
      <c r="F235" s="18">
        <f t="shared" si="163"/>
        <v>0</v>
      </c>
      <c r="G235" s="19"/>
      <c r="H235" s="18">
        <f t="shared" si="164"/>
        <v>0</v>
      </c>
      <c r="I235" s="18">
        <f t="shared" si="164"/>
        <v>0</v>
      </c>
      <c r="J235" s="18">
        <f>J241</f>
        <v>0</v>
      </c>
      <c r="K235" s="18">
        <f t="shared" si="164"/>
        <v>0</v>
      </c>
      <c r="L235" s="18">
        <f t="shared" ref="L235" si="166">L241</f>
        <v>0</v>
      </c>
    </row>
    <row r="236" spans="1:12" s="12" customFormat="1" ht="22.5" customHeight="1" x14ac:dyDescent="0.25">
      <c r="A236" s="58"/>
      <c r="B236" s="60"/>
      <c r="C236" s="64"/>
      <c r="D236" s="62"/>
      <c r="E236" s="6" t="s">
        <v>6</v>
      </c>
      <c r="F236" s="18">
        <f t="shared" si="163"/>
        <v>0</v>
      </c>
      <c r="G236" s="20"/>
      <c r="H236" s="18">
        <f t="shared" si="164"/>
        <v>0</v>
      </c>
      <c r="I236" s="18">
        <f t="shared" si="164"/>
        <v>0</v>
      </c>
      <c r="J236" s="18">
        <f>J242</f>
        <v>0</v>
      </c>
      <c r="K236" s="18">
        <f t="shared" si="164"/>
        <v>0</v>
      </c>
      <c r="L236" s="18">
        <f t="shared" ref="L236" si="167">L242</f>
        <v>0</v>
      </c>
    </row>
    <row r="237" spans="1:12" ht="18.75" customHeight="1" x14ac:dyDescent="0.25">
      <c r="A237" s="58" t="s">
        <v>102</v>
      </c>
      <c r="B237" s="59" t="s">
        <v>45</v>
      </c>
      <c r="C237" s="62" t="s">
        <v>112</v>
      </c>
      <c r="D237" s="62" t="s">
        <v>46</v>
      </c>
      <c r="E237" s="5" t="s">
        <v>2</v>
      </c>
      <c r="F237" s="18">
        <f t="shared" ref="F237:K237" si="168">SUM(F238:F242)</f>
        <v>0</v>
      </c>
      <c r="G237" s="18">
        <f t="shared" si="168"/>
        <v>0</v>
      </c>
      <c r="H237" s="18">
        <f t="shared" si="168"/>
        <v>0</v>
      </c>
      <c r="I237" s="18">
        <f t="shared" si="168"/>
        <v>0</v>
      </c>
      <c r="J237" s="18">
        <f t="shared" si="168"/>
        <v>0</v>
      </c>
      <c r="K237" s="18">
        <f t="shared" si="168"/>
        <v>0</v>
      </c>
      <c r="L237" s="18">
        <f t="shared" ref="L237" si="169">SUM(L238:L242)</f>
        <v>0</v>
      </c>
    </row>
    <row r="238" spans="1:12" ht="22.5" customHeight="1" x14ac:dyDescent="0.25">
      <c r="A238" s="58"/>
      <c r="B238" s="60"/>
      <c r="C238" s="63"/>
      <c r="D238" s="63"/>
      <c r="E238" s="5" t="s">
        <v>3</v>
      </c>
      <c r="F238" s="18">
        <f>SUM(H238:L238)</f>
        <v>0</v>
      </c>
      <c r="G238" s="19"/>
      <c r="H238" s="18">
        <v>0</v>
      </c>
      <c r="I238" s="18">
        <v>0</v>
      </c>
      <c r="J238" s="18">
        <v>0</v>
      </c>
      <c r="K238" s="18">
        <v>0</v>
      </c>
      <c r="L238" s="18">
        <v>0</v>
      </c>
    </row>
    <row r="239" spans="1:12" ht="22.5" customHeight="1" x14ac:dyDescent="0.25">
      <c r="A239" s="58"/>
      <c r="B239" s="60"/>
      <c r="C239" s="63"/>
      <c r="D239" s="63"/>
      <c r="E239" s="9" t="s">
        <v>76</v>
      </c>
      <c r="F239" s="18">
        <f t="shared" ref="F239:F242" si="170">SUM(H239:L239)</f>
        <v>0</v>
      </c>
      <c r="G239" s="19"/>
      <c r="H239" s="18">
        <v>0</v>
      </c>
      <c r="I239" s="18">
        <v>0</v>
      </c>
      <c r="J239" s="18">
        <v>0</v>
      </c>
      <c r="K239" s="18">
        <v>0</v>
      </c>
      <c r="L239" s="18">
        <v>0</v>
      </c>
    </row>
    <row r="240" spans="1:12" ht="22.5" customHeight="1" x14ac:dyDescent="0.25">
      <c r="A240" s="58"/>
      <c r="B240" s="60"/>
      <c r="C240" s="63"/>
      <c r="D240" s="63"/>
      <c r="E240" s="5" t="s">
        <v>4</v>
      </c>
      <c r="F240" s="18">
        <f t="shared" si="170"/>
        <v>0</v>
      </c>
      <c r="G240" s="19"/>
      <c r="H240" s="18">
        <v>0</v>
      </c>
      <c r="I240" s="18">
        <v>0</v>
      </c>
      <c r="J240" s="18">
        <v>0</v>
      </c>
      <c r="K240" s="18">
        <v>0</v>
      </c>
      <c r="L240" s="18">
        <v>0</v>
      </c>
    </row>
    <row r="241" spans="1:12" ht="22.5" customHeight="1" x14ac:dyDescent="0.25">
      <c r="A241" s="58"/>
      <c r="B241" s="60"/>
      <c r="C241" s="63"/>
      <c r="D241" s="63"/>
      <c r="E241" s="5" t="s">
        <v>5</v>
      </c>
      <c r="F241" s="18">
        <f t="shared" si="170"/>
        <v>0</v>
      </c>
      <c r="G241" s="19"/>
      <c r="H241" s="18">
        <v>0</v>
      </c>
      <c r="I241" s="18">
        <v>0</v>
      </c>
      <c r="J241" s="18">
        <v>0</v>
      </c>
      <c r="K241" s="18">
        <v>0</v>
      </c>
      <c r="L241" s="18">
        <v>0</v>
      </c>
    </row>
    <row r="242" spans="1:12" ht="22.5" customHeight="1" x14ac:dyDescent="0.25">
      <c r="A242" s="58"/>
      <c r="B242" s="61"/>
      <c r="C242" s="64"/>
      <c r="D242" s="64"/>
      <c r="E242" s="6" t="s">
        <v>6</v>
      </c>
      <c r="F242" s="18">
        <f t="shared" si="170"/>
        <v>0</v>
      </c>
      <c r="G242" s="19"/>
      <c r="H242" s="18">
        <v>0</v>
      </c>
      <c r="I242" s="18">
        <v>0</v>
      </c>
      <c r="J242" s="18">
        <v>0</v>
      </c>
      <c r="K242" s="18">
        <v>0</v>
      </c>
      <c r="L242" s="18">
        <v>0</v>
      </c>
    </row>
    <row r="243" spans="1:12" ht="15" x14ac:dyDescent="0.25">
      <c r="A243" s="58" t="s">
        <v>113</v>
      </c>
      <c r="B243" s="126" t="s">
        <v>114</v>
      </c>
      <c r="C243" s="62" t="s">
        <v>124</v>
      </c>
      <c r="D243" s="54" t="s">
        <v>89</v>
      </c>
      <c r="E243" s="34" t="s">
        <v>2</v>
      </c>
      <c r="F243" s="18">
        <f t="shared" ref="F243:L243" si="171">SUM(F244:F248)</f>
        <v>158655.07</v>
      </c>
      <c r="G243" s="18">
        <f t="shared" si="171"/>
        <v>0</v>
      </c>
      <c r="H243" s="18">
        <f t="shared" si="171"/>
        <v>0</v>
      </c>
      <c r="I243" s="18">
        <f t="shared" si="171"/>
        <v>0</v>
      </c>
      <c r="J243" s="18">
        <f t="shared" si="171"/>
        <v>78101.400000000009</v>
      </c>
      <c r="K243" s="18">
        <f t="shared" si="171"/>
        <v>0</v>
      </c>
      <c r="L243" s="18">
        <f t="shared" si="171"/>
        <v>80553.67</v>
      </c>
    </row>
    <row r="244" spans="1:12" ht="22.5" customHeight="1" x14ac:dyDescent="0.25">
      <c r="A244" s="58"/>
      <c r="B244" s="127"/>
      <c r="C244" s="63"/>
      <c r="D244" s="55"/>
      <c r="E244" s="34" t="s">
        <v>3</v>
      </c>
      <c r="F244" s="18">
        <f>SUM(H244:L244)</f>
        <v>0</v>
      </c>
      <c r="G244" s="19"/>
      <c r="H244" s="18">
        <f>H250+H256+H262+H268</f>
        <v>0</v>
      </c>
      <c r="I244" s="18">
        <f>I250+I256+I262+I268</f>
        <v>0</v>
      </c>
      <c r="J244" s="18">
        <f>J250+J256+J262+J268</f>
        <v>0</v>
      </c>
      <c r="K244" s="18">
        <f>K250+K256+K262+K268</f>
        <v>0</v>
      </c>
      <c r="L244" s="18">
        <f>L250+L256+L262+L268</f>
        <v>0</v>
      </c>
    </row>
    <row r="245" spans="1:12" ht="22.5" customHeight="1" x14ac:dyDescent="0.25">
      <c r="A245" s="58"/>
      <c r="B245" s="127"/>
      <c r="C245" s="63"/>
      <c r="D245" s="55"/>
      <c r="E245" s="9" t="s">
        <v>76</v>
      </c>
      <c r="F245" s="18">
        <f t="shared" ref="F245:F248" si="172">SUM(H245:L245)</f>
        <v>0</v>
      </c>
      <c r="G245" s="19"/>
      <c r="H245" s="18">
        <f>H251+H257+H263+H269</f>
        <v>0</v>
      </c>
      <c r="I245" s="18">
        <f t="shared" ref="I245:L248" si="173">I251+I257+I263+I269</f>
        <v>0</v>
      </c>
      <c r="J245" s="18">
        <f t="shared" si="173"/>
        <v>0</v>
      </c>
      <c r="K245" s="18">
        <f t="shared" si="173"/>
        <v>0</v>
      </c>
      <c r="L245" s="18">
        <f t="shared" si="173"/>
        <v>0</v>
      </c>
    </row>
    <row r="246" spans="1:12" ht="22.5" customHeight="1" x14ac:dyDescent="0.25">
      <c r="A246" s="58"/>
      <c r="B246" s="127"/>
      <c r="C246" s="63"/>
      <c r="D246" s="55"/>
      <c r="E246" s="34" t="s">
        <v>4</v>
      </c>
      <c r="F246" s="18">
        <f t="shared" si="172"/>
        <v>154450</v>
      </c>
      <c r="G246" s="19"/>
      <c r="H246" s="18">
        <f t="shared" ref="H246:H248" si="174">H252+H258+H264+H270</f>
        <v>0</v>
      </c>
      <c r="I246" s="18">
        <f t="shared" si="173"/>
        <v>0</v>
      </c>
      <c r="J246" s="18">
        <f>J252+J258+J264+J270</f>
        <v>74196.33</v>
      </c>
      <c r="K246" s="18">
        <f t="shared" si="173"/>
        <v>0</v>
      </c>
      <c r="L246" s="18">
        <f t="shared" si="173"/>
        <v>80253.67</v>
      </c>
    </row>
    <row r="247" spans="1:12" ht="22.5" customHeight="1" x14ac:dyDescent="0.25">
      <c r="A247" s="58"/>
      <c r="B247" s="127"/>
      <c r="C247" s="63"/>
      <c r="D247" s="55"/>
      <c r="E247" s="34" t="s">
        <v>5</v>
      </c>
      <c r="F247" s="18">
        <f t="shared" si="172"/>
        <v>4205.07</v>
      </c>
      <c r="G247" s="19"/>
      <c r="H247" s="18">
        <f t="shared" si="174"/>
        <v>0</v>
      </c>
      <c r="I247" s="18">
        <f t="shared" si="173"/>
        <v>0</v>
      </c>
      <c r="J247" s="18">
        <f t="shared" si="173"/>
        <v>3905.07</v>
      </c>
      <c r="K247" s="18">
        <f t="shared" si="173"/>
        <v>0</v>
      </c>
      <c r="L247" s="18">
        <f t="shared" si="173"/>
        <v>300</v>
      </c>
    </row>
    <row r="248" spans="1:12" ht="22.5" customHeight="1" x14ac:dyDescent="0.25">
      <c r="A248" s="58"/>
      <c r="B248" s="128"/>
      <c r="C248" s="64"/>
      <c r="D248" s="56"/>
      <c r="E248" s="34" t="s">
        <v>6</v>
      </c>
      <c r="F248" s="18">
        <f t="shared" si="172"/>
        <v>0</v>
      </c>
      <c r="G248" s="19"/>
      <c r="H248" s="18">
        <f t="shared" si="174"/>
        <v>0</v>
      </c>
      <c r="I248" s="18">
        <f t="shared" si="173"/>
        <v>0</v>
      </c>
      <c r="J248" s="18">
        <f t="shared" si="173"/>
        <v>0</v>
      </c>
      <c r="K248" s="18">
        <f t="shared" si="173"/>
        <v>0</v>
      </c>
      <c r="L248" s="18">
        <f t="shared" si="173"/>
        <v>0</v>
      </c>
    </row>
    <row r="249" spans="1:12" ht="20.25" customHeight="1" x14ac:dyDescent="0.25">
      <c r="A249" s="58" t="s">
        <v>115</v>
      </c>
      <c r="B249" s="59" t="s">
        <v>105</v>
      </c>
      <c r="C249" s="62">
        <v>2025</v>
      </c>
      <c r="D249" s="75" t="s">
        <v>89</v>
      </c>
      <c r="E249" s="34" t="s">
        <v>2</v>
      </c>
      <c r="F249" s="18">
        <f t="shared" ref="F249:L249" si="175">SUM(F250:F254)</f>
        <v>80553.67</v>
      </c>
      <c r="G249" s="18">
        <f t="shared" si="175"/>
        <v>0</v>
      </c>
      <c r="H249" s="18">
        <f t="shared" si="175"/>
        <v>0</v>
      </c>
      <c r="I249" s="18">
        <f t="shared" si="175"/>
        <v>0</v>
      </c>
      <c r="J249" s="18">
        <f t="shared" si="175"/>
        <v>0</v>
      </c>
      <c r="K249" s="18">
        <f t="shared" si="175"/>
        <v>0</v>
      </c>
      <c r="L249" s="18">
        <f t="shared" si="175"/>
        <v>80553.67</v>
      </c>
    </row>
    <row r="250" spans="1:12" ht="20.25" customHeight="1" x14ac:dyDescent="0.25">
      <c r="A250" s="58"/>
      <c r="B250" s="60"/>
      <c r="C250" s="63"/>
      <c r="D250" s="75"/>
      <c r="E250" s="34" t="s">
        <v>3</v>
      </c>
      <c r="F250" s="18">
        <f>SUM(H250:L250)</f>
        <v>0</v>
      </c>
      <c r="G250" s="19"/>
      <c r="H250" s="18">
        <f>H262</f>
        <v>0</v>
      </c>
      <c r="I250" s="18">
        <f>I262</f>
        <v>0</v>
      </c>
      <c r="J250" s="18">
        <f>J262</f>
        <v>0</v>
      </c>
      <c r="K250" s="18">
        <f>K262</f>
        <v>0</v>
      </c>
      <c r="L250" s="18">
        <f>L262</f>
        <v>0</v>
      </c>
    </row>
    <row r="251" spans="1:12" ht="22.5" customHeight="1" x14ac:dyDescent="0.25">
      <c r="A251" s="58"/>
      <c r="B251" s="60"/>
      <c r="C251" s="63"/>
      <c r="D251" s="75"/>
      <c r="E251" s="9" t="s">
        <v>76</v>
      </c>
      <c r="F251" s="18">
        <f t="shared" ref="F251:F254" si="176">SUM(H251:L251)</f>
        <v>0</v>
      </c>
      <c r="G251" s="19"/>
      <c r="H251" s="18">
        <v>0</v>
      </c>
      <c r="I251" s="18">
        <v>0</v>
      </c>
      <c r="J251" s="18">
        <v>0</v>
      </c>
      <c r="K251" s="18">
        <v>0</v>
      </c>
      <c r="L251" s="18">
        <f>L263</f>
        <v>0</v>
      </c>
    </row>
    <row r="252" spans="1:12" ht="22.5" customHeight="1" x14ac:dyDescent="0.25">
      <c r="A252" s="58"/>
      <c r="B252" s="60"/>
      <c r="C252" s="63"/>
      <c r="D252" s="75"/>
      <c r="E252" s="34" t="s">
        <v>4</v>
      </c>
      <c r="F252" s="18">
        <f t="shared" si="176"/>
        <v>80253.67</v>
      </c>
      <c r="G252" s="19"/>
      <c r="H252" s="18">
        <f t="shared" ref="H252:I253" si="177">H264</f>
        <v>0</v>
      </c>
      <c r="I252" s="18">
        <f t="shared" si="177"/>
        <v>0</v>
      </c>
      <c r="J252" s="18">
        <v>0</v>
      </c>
      <c r="K252" s="18">
        <f t="shared" ref="K252:L254" si="178">K264</f>
        <v>0</v>
      </c>
      <c r="L252" s="23">
        <v>80253.67</v>
      </c>
    </row>
    <row r="253" spans="1:12" ht="22.5" customHeight="1" x14ac:dyDescent="0.25">
      <c r="A253" s="58"/>
      <c r="B253" s="60"/>
      <c r="C253" s="63"/>
      <c r="D253" s="75"/>
      <c r="E253" s="34" t="s">
        <v>5</v>
      </c>
      <c r="F253" s="18">
        <f t="shared" si="176"/>
        <v>300</v>
      </c>
      <c r="G253" s="19"/>
      <c r="H253" s="18">
        <v>0</v>
      </c>
      <c r="I253" s="18">
        <f t="shared" si="177"/>
        <v>0</v>
      </c>
      <c r="J253" s="18">
        <v>0</v>
      </c>
      <c r="K253" s="18">
        <f t="shared" si="178"/>
        <v>0</v>
      </c>
      <c r="L253" s="23">
        <v>300</v>
      </c>
    </row>
    <row r="254" spans="1:12" ht="22.5" customHeight="1" x14ac:dyDescent="0.25">
      <c r="A254" s="58"/>
      <c r="B254" s="60"/>
      <c r="C254" s="64"/>
      <c r="D254" s="54"/>
      <c r="E254" s="33" t="s">
        <v>6</v>
      </c>
      <c r="F254" s="18">
        <f t="shared" si="176"/>
        <v>0</v>
      </c>
      <c r="G254" s="20"/>
      <c r="H254" s="18">
        <f t="shared" ref="H254:I254" si="179">H266</f>
        <v>0</v>
      </c>
      <c r="I254" s="18">
        <f t="shared" si="179"/>
        <v>0</v>
      </c>
      <c r="J254" s="18">
        <f>J266</f>
        <v>0</v>
      </c>
      <c r="K254" s="18">
        <f t="shared" si="178"/>
        <v>0</v>
      </c>
      <c r="L254" s="18">
        <f t="shared" si="178"/>
        <v>0</v>
      </c>
    </row>
    <row r="255" spans="1:12" ht="22.5" customHeight="1" x14ac:dyDescent="0.25">
      <c r="A255" s="58" t="s">
        <v>116</v>
      </c>
      <c r="B255" s="59" t="s">
        <v>117</v>
      </c>
      <c r="C255" s="62">
        <v>2023</v>
      </c>
      <c r="D255" s="75" t="s">
        <v>89</v>
      </c>
      <c r="E255" s="34" t="s">
        <v>2</v>
      </c>
      <c r="F255" s="18">
        <f t="shared" ref="F255:L255" si="180">SUM(F256:F260)</f>
        <v>78101.400000000009</v>
      </c>
      <c r="G255" s="18">
        <f t="shared" si="180"/>
        <v>0</v>
      </c>
      <c r="H255" s="18">
        <f t="shared" si="180"/>
        <v>0</v>
      </c>
      <c r="I255" s="18">
        <f t="shared" si="180"/>
        <v>0</v>
      </c>
      <c r="J255" s="18">
        <f t="shared" si="180"/>
        <v>78101.400000000009</v>
      </c>
      <c r="K255" s="18">
        <f t="shared" si="180"/>
        <v>0</v>
      </c>
      <c r="L255" s="18">
        <f t="shared" si="180"/>
        <v>0</v>
      </c>
    </row>
    <row r="256" spans="1:12" ht="22.5" customHeight="1" x14ac:dyDescent="0.25">
      <c r="A256" s="58"/>
      <c r="B256" s="60"/>
      <c r="C256" s="63"/>
      <c r="D256" s="75"/>
      <c r="E256" s="34" t="s">
        <v>3</v>
      </c>
      <c r="F256" s="18">
        <f>SUM(H256:L256)</f>
        <v>0</v>
      </c>
      <c r="G256" s="19"/>
      <c r="H256" s="18">
        <f>H268</f>
        <v>0</v>
      </c>
      <c r="I256" s="18">
        <f>I268</f>
        <v>0</v>
      </c>
      <c r="J256" s="18">
        <f>J268</f>
        <v>0</v>
      </c>
      <c r="K256" s="18">
        <f>K268</f>
        <v>0</v>
      </c>
      <c r="L256" s="18">
        <f>L268</f>
        <v>0</v>
      </c>
    </row>
    <row r="257" spans="1:12" ht="22.5" customHeight="1" x14ac:dyDescent="0.25">
      <c r="A257" s="58"/>
      <c r="B257" s="60"/>
      <c r="C257" s="63"/>
      <c r="D257" s="75"/>
      <c r="E257" s="9" t="s">
        <v>76</v>
      </c>
      <c r="F257" s="18">
        <f t="shared" ref="F257:F260" si="181">SUM(H257:L257)</f>
        <v>0</v>
      </c>
      <c r="G257" s="19"/>
      <c r="H257" s="18">
        <v>0</v>
      </c>
      <c r="I257" s="18">
        <v>0</v>
      </c>
      <c r="J257" s="18">
        <v>0</v>
      </c>
      <c r="K257" s="18">
        <v>0</v>
      </c>
      <c r="L257" s="18">
        <f>L269</f>
        <v>0</v>
      </c>
    </row>
    <row r="258" spans="1:12" ht="22.5" customHeight="1" x14ac:dyDescent="0.25">
      <c r="A258" s="58"/>
      <c r="B258" s="60"/>
      <c r="C258" s="63"/>
      <c r="D258" s="75"/>
      <c r="E258" s="34" t="s">
        <v>4</v>
      </c>
      <c r="F258" s="18">
        <f t="shared" si="181"/>
        <v>74196.33</v>
      </c>
      <c r="G258" s="19"/>
      <c r="H258" s="18">
        <f t="shared" ref="H258:I260" si="182">H270</f>
        <v>0</v>
      </c>
      <c r="I258" s="18">
        <f t="shared" si="182"/>
        <v>0</v>
      </c>
      <c r="J258" s="23">
        <v>74196.33</v>
      </c>
      <c r="K258" s="18">
        <f t="shared" ref="K258:L260" si="183">K270</f>
        <v>0</v>
      </c>
      <c r="L258" s="18">
        <f t="shared" si="183"/>
        <v>0</v>
      </c>
    </row>
    <row r="259" spans="1:12" ht="22.5" customHeight="1" x14ac:dyDescent="0.25">
      <c r="A259" s="58"/>
      <c r="B259" s="60"/>
      <c r="C259" s="63"/>
      <c r="D259" s="75"/>
      <c r="E259" s="34" t="s">
        <v>5</v>
      </c>
      <c r="F259" s="18">
        <f t="shared" si="181"/>
        <v>3905.07</v>
      </c>
      <c r="G259" s="19"/>
      <c r="H259" s="18">
        <f t="shared" si="182"/>
        <v>0</v>
      </c>
      <c r="I259" s="18">
        <f t="shared" si="182"/>
        <v>0</v>
      </c>
      <c r="J259" s="23">
        <v>3905.07</v>
      </c>
      <c r="K259" s="18">
        <f t="shared" si="183"/>
        <v>0</v>
      </c>
      <c r="L259" s="18">
        <f t="shared" si="183"/>
        <v>0</v>
      </c>
    </row>
    <row r="260" spans="1:12" ht="22.5" customHeight="1" x14ac:dyDescent="0.25">
      <c r="A260" s="58"/>
      <c r="B260" s="60"/>
      <c r="C260" s="64"/>
      <c r="D260" s="54"/>
      <c r="E260" s="33" t="s">
        <v>6</v>
      </c>
      <c r="F260" s="18">
        <f t="shared" si="181"/>
        <v>0</v>
      </c>
      <c r="G260" s="20"/>
      <c r="H260" s="18">
        <f t="shared" si="182"/>
        <v>0</v>
      </c>
      <c r="I260" s="18">
        <f t="shared" si="182"/>
        <v>0</v>
      </c>
      <c r="J260" s="18">
        <f>J272</f>
        <v>0</v>
      </c>
      <c r="K260" s="18">
        <f t="shared" si="183"/>
        <v>0</v>
      </c>
      <c r="L260" s="18">
        <f t="shared" si="183"/>
        <v>0</v>
      </c>
    </row>
    <row r="261" spans="1:12" ht="22.5" customHeight="1" x14ac:dyDescent="0.25">
      <c r="A261" s="113" t="s">
        <v>84</v>
      </c>
      <c r="B261" s="119" t="s">
        <v>91</v>
      </c>
      <c r="C261" s="62" t="s">
        <v>112</v>
      </c>
      <c r="D261" s="62" t="s">
        <v>103</v>
      </c>
      <c r="E261" s="11" t="s">
        <v>2</v>
      </c>
      <c r="F261" s="21">
        <f t="shared" ref="F261" si="184">SUM(H261:K261)</f>
        <v>0</v>
      </c>
      <c r="G261" s="22"/>
      <c r="H261" s="21">
        <f>SUM(H262:H266)</f>
        <v>0</v>
      </c>
      <c r="I261" s="21">
        <f>SUM(I262:I266)</f>
        <v>0</v>
      </c>
      <c r="J261" s="21">
        <f>SUM(J262:J266)</f>
        <v>0</v>
      </c>
      <c r="K261" s="21">
        <f>SUM(K262:K266)</f>
        <v>0</v>
      </c>
      <c r="L261" s="21">
        <f>SUM(L262:L266)</f>
        <v>0</v>
      </c>
    </row>
    <row r="262" spans="1:12" ht="22.5" customHeight="1" x14ac:dyDescent="0.25">
      <c r="A262" s="114"/>
      <c r="B262" s="120"/>
      <c r="C262" s="63"/>
      <c r="D262" s="63"/>
      <c r="E262" s="11" t="s">
        <v>3</v>
      </c>
      <c r="F262" s="21">
        <f>SUM(H262:L262)</f>
        <v>0</v>
      </c>
      <c r="G262" s="22"/>
      <c r="H262" s="21">
        <f t="shared" ref="H262:K265" si="185">SUM(H263:H273)</f>
        <v>0</v>
      </c>
      <c r="I262" s="21">
        <f t="shared" si="185"/>
        <v>0</v>
      </c>
      <c r="J262" s="21">
        <f t="shared" si="185"/>
        <v>0</v>
      </c>
      <c r="K262" s="21">
        <f t="shared" si="185"/>
        <v>0</v>
      </c>
      <c r="L262" s="21">
        <f t="shared" ref="L262" si="186">SUM(L263:L273)</f>
        <v>0</v>
      </c>
    </row>
    <row r="263" spans="1:12" ht="22.5" customHeight="1" x14ac:dyDescent="0.25">
      <c r="A263" s="114"/>
      <c r="B263" s="120"/>
      <c r="C263" s="63"/>
      <c r="D263" s="63"/>
      <c r="E263" s="13" t="s">
        <v>76</v>
      </c>
      <c r="F263" s="21">
        <f t="shared" ref="F263:F266" si="187">SUM(H263:L263)</f>
        <v>0</v>
      </c>
      <c r="G263" s="22"/>
      <c r="H263" s="21">
        <f t="shared" si="185"/>
        <v>0</v>
      </c>
      <c r="I263" s="21">
        <f t="shared" si="185"/>
        <v>0</v>
      </c>
      <c r="J263" s="21">
        <f t="shared" si="185"/>
        <v>0</v>
      </c>
      <c r="K263" s="21">
        <f t="shared" si="185"/>
        <v>0</v>
      </c>
      <c r="L263" s="21">
        <f t="shared" ref="L263" si="188">SUM(L264:L274)</f>
        <v>0</v>
      </c>
    </row>
    <row r="264" spans="1:12" ht="22.5" customHeight="1" x14ac:dyDescent="0.25">
      <c r="A264" s="114"/>
      <c r="B264" s="120"/>
      <c r="C264" s="63"/>
      <c r="D264" s="63"/>
      <c r="E264" s="11" t="s">
        <v>4</v>
      </c>
      <c r="F264" s="21">
        <f t="shared" si="187"/>
        <v>0</v>
      </c>
      <c r="G264" s="22"/>
      <c r="H264" s="21">
        <f t="shared" si="185"/>
        <v>0</v>
      </c>
      <c r="I264" s="21">
        <f t="shared" si="185"/>
        <v>0</v>
      </c>
      <c r="J264" s="21">
        <f t="shared" si="185"/>
        <v>0</v>
      </c>
      <c r="K264" s="21">
        <f t="shared" si="185"/>
        <v>0</v>
      </c>
      <c r="L264" s="21">
        <f t="shared" ref="L264" si="189">SUM(L265:L275)</f>
        <v>0</v>
      </c>
    </row>
    <row r="265" spans="1:12" ht="22.5" customHeight="1" x14ac:dyDescent="0.25">
      <c r="A265" s="114"/>
      <c r="B265" s="120"/>
      <c r="C265" s="63"/>
      <c r="D265" s="63"/>
      <c r="E265" s="11" t="s">
        <v>5</v>
      </c>
      <c r="F265" s="21">
        <f t="shared" si="187"/>
        <v>0</v>
      </c>
      <c r="G265" s="22"/>
      <c r="H265" s="21">
        <f t="shared" si="185"/>
        <v>0</v>
      </c>
      <c r="I265" s="21">
        <f t="shared" si="185"/>
        <v>0</v>
      </c>
      <c r="J265" s="21">
        <f t="shared" si="185"/>
        <v>0</v>
      </c>
      <c r="K265" s="21">
        <f t="shared" si="185"/>
        <v>0</v>
      </c>
      <c r="L265" s="21">
        <f t="shared" ref="L265" si="190">SUM(L266:L276)</f>
        <v>0</v>
      </c>
    </row>
    <row r="266" spans="1:12" ht="22.5" customHeight="1" x14ac:dyDescent="0.25">
      <c r="A266" s="115"/>
      <c r="B266" s="121"/>
      <c r="C266" s="64"/>
      <c r="D266" s="64"/>
      <c r="E266" s="14" t="s">
        <v>6</v>
      </c>
      <c r="F266" s="21">
        <f t="shared" si="187"/>
        <v>0</v>
      </c>
      <c r="G266" s="22"/>
      <c r="H266" s="21">
        <f>SUM(H273:H277)</f>
        <v>0</v>
      </c>
      <c r="I266" s="21">
        <f>SUM(I273:I277)</f>
        <v>0</v>
      </c>
      <c r="J266" s="21">
        <f>SUM(J273:J277)</f>
        <v>0</v>
      </c>
      <c r="K266" s="21">
        <f>SUM(K273:K277)</f>
        <v>0</v>
      </c>
      <c r="L266" s="21">
        <f>SUM(L273:L277)</f>
        <v>0</v>
      </c>
    </row>
    <row r="267" spans="1:12" ht="27.75" customHeight="1" x14ac:dyDescent="0.25">
      <c r="A267" s="113" t="s">
        <v>85</v>
      </c>
      <c r="B267" s="119" t="s">
        <v>121</v>
      </c>
      <c r="C267" s="62" t="s">
        <v>112</v>
      </c>
      <c r="D267" s="62" t="s">
        <v>103</v>
      </c>
      <c r="E267" s="5" t="s">
        <v>2</v>
      </c>
      <c r="F267" s="18">
        <f t="shared" ref="F267:K267" si="191">SUM(F268:F272)</f>
        <v>0</v>
      </c>
      <c r="G267" s="18">
        <f t="shared" si="191"/>
        <v>0</v>
      </c>
      <c r="H267" s="18">
        <f t="shared" si="191"/>
        <v>0</v>
      </c>
      <c r="I267" s="18">
        <f t="shared" si="191"/>
        <v>0</v>
      </c>
      <c r="J267" s="18">
        <f t="shared" si="191"/>
        <v>0</v>
      </c>
      <c r="K267" s="18">
        <f t="shared" si="191"/>
        <v>0</v>
      </c>
      <c r="L267" s="18">
        <f t="shared" ref="L267" si="192">SUM(L268:L272)</f>
        <v>0</v>
      </c>
    </row>
    <row r="268" spans="1:12" ht="27.75" customHeight="1" x14ac:dyDescent="0.25">
      <c r="A268" s="114"/>
      <c r="B268" s="120"/>
      <c r="C268" s="63"/>
      <c r="D268" s="63"/>
      <c r="E268" s="5" t="s">
        <v>3</v>
      </c>
      <c r="F268" s="18">
        <f>SUM(H268:L268)</f>
        <v>0</v>
      </c>
      <c r="G268" s="19"/>
      <c r="H268" s="18">
        <v>0</v>
      </c>
      <c r="I268" s="18">
        <v>0</v>
      </c>
      <c r="J268" s="18">
        <v>0</v>
      </c>
      <c r="K268" s="18">
        <v>0</v>
      </c>
      <c r="L268" s="18">
        <v>0</v>
      </c>
    </row>
    <row r="269" spans="1:12" ht="27.75" customHeight="1" x14ac:dyDescent="0.25">
      <c r="A269" s="114"/>
      <c r="B269" s="120"/>
      <c r="C269" s="63"/>
      <c r="D269" s="63"/>
      <c r="E269" s="9" t="s">
        <v>76</v>
      </c>
      <c r="F269" s="18">
        <f t="shared" ref="F269:F272" si="193">SUM(H269:L269)</f>
        <v>0</v>
      </c>
      <c r="G269" s="19"/>
      <c r="H269" s="18">
        <v>0</v>
      </c>
      <c r="I269" s="18">
        <v>0</v>
      </c>
      <c r="J269" s="18">
        <v>0</v>
      </c>
      <c r="K269" s="18">
        <v>0</v>
      </c>
      <c r="L269" s="18">
        <v>0</v>
      </c>
    </row>
    <row r="270" spans="1:12" ht="27.75" customHeight="1" x14ac:dyDescent="0.25">
      <c r="A270" s="114"/>
      <c r="B270" s="120"/>
      <c r="C270" s="63"/>
      <c r="D270" s="63"/>
      <c r="E270" s="5" t="s">
        <v>4</v>
      </c>
      <c r="F270" s="18">
        <f t="shared" si="193"/>
        <v>0</v>
      </c>
      <c r="G270" s="19"/>
      <c r="H270" s="18">
        <v>0</v>
      </c>
      <c r="I270" s="18">
        <v>0</v>
      </c>
      <c r="J270" s="18">
        <v>0</v>
      </c>
      <c r="K270" s="18">
        <v>0</v>
      </c>
      <c r="L270" s="18">
        <v>0</v>
      </c>
    </row>
    <row r="271" spans="1:12" ht="27.75" customHeight="1" x14ac:dyDescent="0.25">
      <c r="A271" s="114"/>
      <c r="B271" s="120"/>
      <c r="C271" s="63"/>
      <c r="D271" s="63"/>
      <c r="E271" s="5" t="s">
        <v>5</v>
      </c>
      <c r="F271" s="18">
        <f t="shared" si="193"/>
        <v>0</v>
      </c>
      <c r="G271" s="19"/>
      <c r="H271" s="18">
        <v>0</v>
      </c>
      <c r="I271" s="18">
        <v>0</v>
      </c>
      <c r="J271" s="18">
        <v>0</v>
      </c>
      <c r="K271" s="18">
        <v>0</v>
      </c>
      <c r="L271" s="18">
        <v>0</v>
      </c>
    </row>
    <row r="272" spans="1:12" ht="27.75" customHeight="1" x14ac:dyDescent="0.25">
      <c r="A272" s="115"/>
      <c r="B272" s="121"/>
      <c r="C272" s="64"/>
      <c r="D272" s="64"/>
      <c r="E272" s="6" t="s">
        <v>6</v>
      </c>
      <c r="F272" s="18">
        <f t="shared" si="193"/>
        <v>0</v>
      </c>
      <c r="G272" s="19"/>
      <c r="H272" s="18">
        <v>0</v>
      </c>
      <c r="I272" s="18">
        <v>0</v>
      </c>
      <c r="J272" s="18">
        <v>0</v>
      </c>
      <c r="K272" s="18">
        <v>0</v>
      </c>
      <c r="L272" s="18">
        <v>0</v>
      </c>
    </row>
    <row r="273" spans="1:12" ht="27.75" customHeight="1" x14ac:dyDescent="0.25">
      <c r="A273" s="111" t="s">
        <v>86</v>
      </c>
      <c r="B273" s="108" t="s">
        <v>92</v>
      </c>
      <c r="C273" s="62" t="s">
        <v>112</v>
      </c>
      <c r="D273" s="62" t="s">
        <v>103</v>
      </c>
      <c r="E273" s="5" t="s">
        <v>2</v>
      </c>
      <c r="F273" s="18">
        <f>SUM(F274:F278)</f>
        <v>0</v>
      </c>
      <c r="G273" s="18">
        <f t="shared" ref="G273:K273" si="194">SUM(G274:G278)</f>
        <v>0</v>
      </c>
      <c r="H273" s="18">
        <f t="shared" si="194"/>
        <v>0</v>
      </c>
      <c r="I273" s="18">
        <f t="shared" si="194"/>
        <v>0</v>
      </c>
      <c r="J273" s="18">
        <f t="shared" si="194"/>
        <v>0</v>
      </c>
      <c r="K273" s="18">
        <f t="shared" si="194"/>
        <v>0</v>
      </c>
      <c r="L273" s="18">
        <f t="shared" ref="L273" si="195">SUM(L274:L278)</f>
        <v>0</v>
      </c>
    </row>
    <row r="274" spans="1:12" ht="27.75" customHeight="1" x14ac:dyDescent="0.25">
      <c r="A274" s="112"/>
      <c r="B274" s="109"/>
      <c r="C274" s="63"/>
      <c r="D274" s="63"/>
      <c r="E274" s="5" t="s">
        <v>3</v>
      </c>
      <c r="F274" s="18">
        <f>SUM(H274:L274)</f>
        <v>0</v>
      </c>
      <c r="G274" s="18">
        <f t="shared" ref="G274:L278" si="196">SUM(I262:L262)</f>
        <v>0</v>
      </c>
      <c r="H274" s="18">
        <f t="shared" si="196"/>
        <v>0</v>
      </c>
      <c r="I274" s="18">
        <f t="shared" si="196"/>
        <v>0</v>
      </c>
      <c r="J274" s="18">
        <f t="shared" si="196"/>
        <v>0</v>
      </c>
      <c r="K274" s="18">
        <f t="shared" si="196"/>
        <v>0</v>
      </c>
      <c r="L274" s="18">
        <f t="shared" si="196"/>
        <v>0</v>
      </c>
    </row>
    <row r="275" spans="1:12" ht="27.75" customHeight="1" x14ac:dyDescent="0.25">
      <c r="A275" s="112"/>
      <c r="B275" s="109"/>
      <c r="C275" s="63"/>
      <c r="D275" s="63"/>
      <c r="E275" s="9" t="s">
        <v>76</v>
      </c>
      <c r="F275" s="18">
        <f t="shared" ref="F275:F278" si="197">SUM(H275:L275)</f>
        <v>0</v>
      </c>
      <c r="G275" s="18">
        <f t="shared" si="196"/>
        <v>0</v>
      </c>
      <c r="H275" s="18">
        <f t="shared" si="196"/>
        <v>0</v>
      </c>
      <c r="I275" s="18">
        <f t="shared" si="196"/>
        <v>0</v>
      </c>
      <c r="J275" s="18">
        <f t="shared" si="196"/>
        <v>0</v>
      </c>
      <c r="K275" s="18">
        <f t="shared" si="196"/>
        <v>0</v>
      </c>
      <c r="L275" s="18">
        <f t="shared" si="196"/>
        <v>0</v>
      </c>
    </row>
    <row r="276" spans="1:12" ht="27.75" customHeight="1" x14ac:dyDescent="0.25">
      <c r="A276" s="112"/>
      <c r="B276" s="109"/>
      <c r="C276" s="63"/>
      <c r="D276" s="63"/>
      <c r="E276" s="5" t="s">
        <v>4</v>
      </c>
      <c r="F276" s="18">
        <f t="shared" si="197"/>
        <v>0</v>
      </c>
      <c r="G276" s="18">
        <f t="shared" si="196"/>
        <v>0</v>
      </c>
      <c r="H276" s="18">
        <f t="shared" si="196"/>
        <v>0</v>
      </c>
      <c r="I276" s="18">
        <f t="shared" si="196"/>
        <v>0</v>
      </c>
      <c r="J276" s="18">
        <f t="shared" si="196"/>
        <v>0</v>
      </c>
      <c r="K276" s="18">
        <f t="shared" si="196"/>
        <v>0</v>
      </c>
      <c r="L276" s="18">
        <f t="shared" si="196"/>
        <v>0</v>
      </c>
    </row>
    <row r="277" spans="1:12" ht="27.75" customHeight="1" x14ac:dyDescent="0.25">
      <c r="A277" s="112"/>
      <c r="B277" s="109"/>
      <c r="C277" s="63"/>
      <c r="D277" s="63"/>
      <c r="E277" s="5" t="s">
        <v>5</v>
      </c>
      <c r="F277" s="18">
        <f t="shared" si="197"/>
        <v>0</v>
      </c>
      <c r="G277" s="18">
        <f t="shared" si="196"/>
        <v>0</v>
      </c>
      <c r="H277" s="18">
        <f t="shared" si="196"/>
        <v>0</v>
      </c>
      <c r="I277" s="18">
        <f t="shared" si="196"/>
        <v>0</v>
      </c>
      <c r="J277" s="18">
        <f t="shared" si="196"/>
        <v>0</v>
      </c>
      <c r="K277" s="18">
        <f t="shared" si="196"/>
        <v>0</v>
      </c>
      <c r="L277" s="18">
        <f t="shared" si="196"/>
        <v>0</v>
      </c>
    </row>
    <row r="278" spans="1:12" ht="15" x14ac:dyDescent="0.25">
      <c r="A278" s="112"/>
      <c r="B278" s="109"/>
      <c r="C278" s="64"/>
      <c r="D278" s="63"/>
      <c r="E278" s="6" t="s">
        <v>6</v>
      </c>
      <c r="F278" s="18">
        <f t="shared" si="197"/>
        <v>0</v>
      </c>
      <c r="G278" s="18">
        <f t="shared" si="196"/>
        <v>0</v>
      </c>
      <c r="H278" s="18">
        <f t="shared" si="196"/>
        <v>0</v>
      </c>
      <c r="I278" s="18">
        <f t="shared" si="196"/>
        <v>0</v>
      </c>
      <c r="J278" s="18">
        <f t="shared" si="196"/>
        <v>0</v>
      </c>
      <c r="K278" s="18">
        <f t="shared" si="196"/>
        <v>0</v>
      </c>
      <c r="L278" s="18">
        <f t="shared" si="196"/>
        <v>0</v>
      </c>
    </row>
    <row r="279" spans="1:12" ht="17.25" customHeight="1" x14ac:dyDescent="0.25">
      <c r="A279" s="58"/>
      <c r="B279" s="116" t="s">
        <v>51</v>
      </c>
      <c r="C279" s="117"/>
      <c r="D279" s="117"/>
      <c r="E279" s="5" t="s">
        <v>2</v>
      </c>
      <c r="F279" s="16">
        <f>SUM(F280:F284)</f>
        <v>4489956.0080919499</v>
      </c>
      <c r="G279" s="16">
        <f t="shared" ref="G279:L279" si="198">SUM(G280:G284)</f>
        <v>0</v>
      </c>
      <c r="H279" s="16">
        <f t="shared" si="198"/>
        <v>1748531.7168419498</v>
      </c>
      <c r="I279" s="16">
        <f t="shared" si="198"/>
        <v>926499.4524699999</v>
      </c>
      <c r="J279" s="16">
        <f t="shared" si="198"/>
        <v>664372.87877999991</v>
      </c>
      <c r="K279" s="16">
        <f t="shared" si="198"/>
        <v>553430.41182000004</v>
      </c>
      <c r="L279" s="16">
        <f t="shared" si="198"/>
        <v>597121.54818000004</v>
      </c>
    </row>
    <row r="280" spans="1:12" ht="17.25" customHeight="1" x14ac:dyDescent="0.25">
      <c r="A280" s="58"/>
      <c r="B280" s="116"/>
      <c r="C280" s="117"/>
      <c r="D280" s="117"/>
      <c r="E280" s="5" t="s">
        <v>3</v>
      </c>
      <c r="F280" s="16">
        <f>SUM(H280:L280)</f>
        <v>141697.85468000002</v>
      </c>
      <c r="G280" s="17"/>
      <c r="H280" s="16">
        <f>H10+H52+H160+H136+H142+H172+H196+H190</f>
        <v>77842.944369999997</v>
      </c>
      <c r="I280" s="16">
        <f>I10+I52+I160+I136+I142+I172+I196+I190+I262</f>
        <v>25499.943309999999</v>
      </c>
      <c r="J280" s="36">
        <f>J10+J52+J160+J136+J142+J172+J196+J190+J262</f>
        <v>12161.331</v>
      </c>
      <c r="K280" s="36">
        <f t="shared" ref="K280" si="199">K10+K52+K160+K136+K142+K172+K196+K190+K262</f>
        <v>12161.331</v>
      </c>
      <c r="L280" s="36">
        <f>L10+L52+L160+L136+L142+L172+L196+L190+L262</f>
        <v>14032.305</v>
      </c>
    </row>
    <row r="281" spans="1:12" ht="17.25" customHeight="1" x14ac:dyDescent="0.25">
      <c r="A281" s="58"/>
      <c r="B281" s="116"/>
      <c r="C281" s="117"/>
      <c r="D281" s="117"/>
      <c r="E281" s="9" t="s">
        <v>76</v>
      </c>
      <c r="F281" s="16">
        <f>SUM(H281:L281)</f>
        <v>1510504.19515</v>
      </c>
      <c r="G281" s="17"/>
      <c r="H281" s="16">
        <f>H11+H53+H161+H137+H143+H173+H197+H191</f>
        <v>1350000</v>
      </c>
      <c r="I281" s="16">
        <f>I11+I53+I137+I143+I161+I173+I191+I197+I263</f>
        <v>120278.38622</v>
      </c>
      <c r="J281" s="37">
        <f>J11+J53+J137+J143+J161+J173+J191+J197+J263</f>
        <v>40225.808929999999</v>
      </c>
      <c r="K281" s="37">
        <f t="shared" ref="K281:L281" si="200">K11+K53+K161+K137+K143+K173+K197+K191+K71+K263</f>
        <v>0</v>
      </c>
      <c r="L281" s="37">
        <f t="shared" si="200"/>
        <v>0</v>
      </c>
    </row>
    <row r="282" spans="1:12" ht="17.25" customHeight="1" x14ac:dyDescent="0.25">
      <c r="A282" s="58"/>
      <c r="B282" s="116"/>
      <c r="C282" s="117"/>
      <c r="D282" s="117"/>
      <c r="E282" s="5" t="s">
        <v>4</v>
      </c>
      <c r="F282" s="16">
        <f>SUM(H282:L282)</f>
        <v>242891.67198000001</v>
      </c>
      <c r="G282" s="17"/>
      <c r="H282" s="16">
        <f>H12+H54+H162+H138+H144+H174+H198+H192</f>
        <v>1855.68</v>
      </c>
      <c r="I282" s="16">
        <f>I12+I54+I162+I138+I144+I174+I198+I192+I264</f>
        <v>15490.026979999999</v>
      </c>
      <c r="J282" s="36">
        <f>J12+J54+J162+J138+J144+J174+J198+J192+J264</f>
        <v>76048.782000000007</v>
      </c>
      <c r="K282" s="36">
        <f>K12+K54+K138+K144+K162+K174+K192+K198+K264</f>
        <v>1852.452</v>
      </c>
      <c r="L282" s="36">
        <f t="shared" ref="L282" si="201">L12+L54+L162+L138+L144+L174+L198+L192+L264</f>
        <v>147644.731</v>
      </c>
    </row>
    <row r="283" spans="1:12" ht="27" customHeight="1" x14ac:dyDescent="0.25">
      <c r="A283" s="58"/>
      <c r="B283" s="116"/>
      <c r="C283" s="117"/>
      <c r="D283" s="117"/>
      <c r="E283" s="5" t="s">
        <v>5</v>
      </c>
      <c r="F283" s="16">
        <f>SUM(H283:L283)</f>
        <v>2594862.2862819498</v>
      </c>
      <c r="G283" s="17"/>
      <c r="H283" s="16">
        <f>H13+H55+H163+H139+H145+H175+H199+H193</f>
        <v>318833.09247194999</v>
      </c>
      <c r="I283" s="16">
        <f>I13+I55+I139+I145+I163+I175+I193+I199+I265</f>
        <v>765231.09595999995</v>
      </c>
      <c r="J283" s="16">
        <f t="shared" ref="J283:L283" si="202">J13+J55+J139+J145+J163+J175+J193+J199+J265</f>
        <v>535936.95684999996</v>
      </c>
      <c r="K283" s="16">
        <f>K13+K55+K139+K145+K163+K175+K193+K199+K265</f>
        <v>539416.62881999998</v>
      </c>
      <c r="L283" s="16">
        <f t="shared" si="202"/>
        <v>435444.51218000002</v>
      </c>
    </row>
    <row r="284" spans="1:12" ht="17.25" customHeight="1" x14ac:dyDescent="0.25">
      <c r="A284" s="58"/>
      <c r="B284" s="116"/>
      <c r="C284" s="117"/>
      <c r="D284" s="117"/>
      <c r="E284" s="5" t="s">
        <v>6</v>
      </c>
      <c r="F284" s="16">
        <f>SUM(H284:L284)</f>
        <v>0</v>
      </c>
      <c r="G284" s="17"/>
      <c r="H284" s="16">
        <f>H14+H56+H164+H140+H146+H176+H200+H194</f>
        <v>0</v>
      </c>
      <c r="I284" s="16">
        <f>I14+I56+I164+I140+I146+I176+I200+I194+I266</f>
        <v>0</v>
      </c>
      <c r="J284" s="36">
        <f>J14+J56+J164+J140+J146+J176+J200+J194+J266</f>
        <v>0</v>
      </c>
      <c r="K284" s="36">
        <f t="shared" ref="K284:L284" si="203">K14+K56+K164+K140+K146+K176+K200+K194+K266</f>
        <v>0</v>
      </c>
      <c r="L284" s="36">
        <f t="shared" si="203"/>
        <v>0</v>
      </c>
    </row>
  </sheetData>
  <mergeCells count="195">
    <mergeCell ref="A249:A254"/>
    <mergeCell ref="B249:B254"/>
    <mergeCell ref="C249:C254"/>
    <mergeCell ref="D249:D254"/>
    <mergeCell ref="C261:C266"/>
    <mergeCell ref="B261:B266"/>
    <mergeCell ref="A189:A194"/>
    <mergeCell ref="B189:B194"/>
    <mergeCell ref="C189:C194"/>
    <mergeCell ref="C225:C230"/>
    <mergeCell ref="D189:D194"/>
    <mergeCell ref="A243:A248"/>
    <mergeCell ref="B243:B248"/>
    <mergeCell ref="C243:C248"/>
    <mergeCell ref="D243:D248"/>
    <mergeCell ref="G129:G131"/>
    <mergeCell ref="C129:C134"/>
    <mergeCell ref="A69:A74"/>
    <mergeCell ref="A153:A158"/>
    <mergeCell ref="A183:A188"/>
    <mergeCell ref="B183:B188"/>
    <mergeCell ref="A237:A242"/>
    <mergeCell ref="B237:B242"/>
    <mergeCell ref="C237:C242"/>
    <mergeCell ref="B171:B176"/>
    <mergeCell ref="A147:A152"/>
    <mergeCell ref="C171:C176"/>
    <mergeCell ref="B153:B158"/>
    <mergeCell ref="A171:A176"/>
    <mergeCell ref="A159:A164"/>
    <mergeCell ref="B159:B164"/>
    <mergeCell ref="A165:A170"/>
    <mergeCell ref="B165:B170"/>
    <mergeCell ref="D153:D158"/>
    <mergeCell ref="D177:D182"/>
    <mergeCell ref="D171:D176"/>
    <mergeCell ref="A123:A128"/>
    <mergeCell ref="A177:A182"/>
    <mergeCell ref="B177:B182"/>
    <mergeCell ref="A279:A284"/>
    <mergeCell ref="B279:B284"/>
    <mergeCell ref="C279:C284"/>
    <mergeCell ref="D279:D284"/>
    <mergeCell ref="D195:D200"/>
    <mergeCell ref="A225:A230"/>
    <mergeCell ref="B195:B200"/>
    <mergeCell ref="A195:A200"/>
    <mergeCell ref="C195:C200"/>
    <mergeCell ref="D237:D242"/>
    <mergeCell ref="C201:C206"/>
    <mergeCell ref="D201:D206"/>
    <mergeCell ref="A231:A236"/>
    <mergeCell ref="B231:B236"/>
    <mergeCell ref="C231:C236"/>
    <mergeCell ref="D231:D236"/>
    <mergeCell ref="D267:D272"/>
    <mergeCell ref="B267:B272"/>
    <mergeCell ref="A267:A272"/>
    <mergeCell ref="A255:A260"/>
    <mergeCell ref="B255:B260"/>
    <mergeCell ref="B273:B278"/>
    <mergeCell ref="C273:C278"/>
    <mergeCell ref="D273:D278"/>
    <mergeCell ref="D99:D104"/>
    <mergeCell ref="C267:C272"/>
    <mergeCell ref="A273:A278"/>
    <mergeCell ref="C99:C104"/>
    <mergeCell ref="C153:C158"/>
    <mergeCell ref="C147:C152"/>
    <mergeCell ref="C117:C122"/>
    <mergeCell ref="C105:C110"/>
    <mergeCell ref="D45:D50"/>
    <mergeCell ref="D93:D98"/>
    <mergeCell ref="C63:C68"/>
    <mergeCell ref="D57:D62"/>
    <mergeCell ref="C75:C80"/>
    <mergeCell ref="D87:D92"/>
    <mergeCell ref="C183:C188"/>
    <mergeCell ref="D183:D188"/>
    <mergeCell ref="B69:B74"/>
    <mergeCell ref="C69:C74"/>
    <mergeCell ref="D69:D74"/>
    <mergeCell ref="C255:C260"/>
    <mergeCell ref="D255:D260"/>
    <mergeCell ref="D261:D266"/>
    <mergeCell ref="A261:A266"/>
    <mergeCell ref="C177:C182"/>
    <mergeCell ref="C159:C164"/>
    <mergeCell ref="D159:D164"/>
    <mergeCell ref="C165:C170"/>
    <mergeCell ref="D165:D170"/>
    <mergeCell ref="A111:A116"/>
    <mergeCell ref="B147:B152"/>
    <mergeCell ref="A117:A122"/>
    <mergeCell ref="B117:B122"/>
    <mergeCell ref="D111:D116"/>
    <mergeCell ref="A129:A134"/>
    <mergeCell ref="D129:D134"/>
    <mergeCell ref="C141:C146"/>
    <mergeCell ref="D141:D146"/>
    <mergeCell ref="D135:D140"/>
    <mergeCell ref="D147:D152"/>
    <mergeCell ref="D117:D122"/>
    <mergeCell ref="B129:B134"/>
    <mergeCell ref="A135:A140"/>
    <mergeCell ref="B135:B140"/>
    <mergeCell ref="C135:C140"/>
    <mergeCell ref="A141:A146"/>
    <mergeCell ref="B123:B128"/>
    <mergeCell ref="C123:C128"/>
    <mergeCell ref="B141:B146"/>
    <mergeCell ref="B111:B116"/>
    <mergeCell ref="C9:C14"/>
    <mergeCell ref="C93:C98"/>
    <mergeCell ref="A99:A104"/>
    <mergeCell ref="B99:B104"/>
    <mergeCell ref="A15:A20"/>
    <mergeCell ref="C21:C26"/>
    <mergeCell ref="B57:B62"/>
    <mergeCell ref="B15:B20"/>
    <mergeCell ref="C15:C20"/>
    <mergeCell ref="C57:C62"/>
    <mergeCell ref="C45:C50"/>
    <mergeCell ref="A39:A44"/>
    <mergeCell ref="B39:B44"/>
    <mergeCell ref="C39:C44"/>
    <mergeCell ref="B51:B56"/>
    <mergeCell ref="B87:B92"/>
    <mergeCell ref="A45:A50"/>
    <mergeCell ref="B45:B50"/>
    <mergeCell ref="C33:C38"/>
    <mergeCell ref="A33:A38"/>
    <mergeCell ref="B33:B38"/>
    <mergeCell ref="A27:A32"/>
    <mergeCell ref="A9:A14"/>
    <mergeCell ref="B63:B68"/>
    <mergeCell ref="A5:K5"/>
    <mergeCell ref="A6:A7"/>
    <mergeCell ref="F6:F7"/>
    <mergeCell ref="H4:K4"/>
    <mergeCell ref="B6:B7"/>
    <mergeCell ref="C6:C7"/>
    <mergeCell ref="D6:D7"/>
    <mergeCell ref="E6:E7"/>
    <mergeCell ref="G6:L6"/>
    <mergeCell ref="D33:D38"/>
    <mergeCell ref="D39:D44"/>
    <mergeCell ref="A93:A98"/>
    <mergeCell ref="B9:B14"/>
    <mergeCell ref="C27:C32"/>
    <mergeCell ref="D27:D32"/>
    <mergeCell ref="B21:B26"/>
    <mergeCell ref="D9:D14"/>
    <mergeCell ref="A57:A62"/>
    <mergeCell ref="B27:B32"/>
    <mergeCell ref="A87:A92"/>
    <mergeCell ref="A51:A56"/>
    <mergeCell ref="D21:D26"/>
    <mergeCell ref="A21:A26"/>
    <mergeCell ref="A75:A80"/>
    <mergeCell ref="B75:B80"/>
    <mergeCell ref="D75:D80"/>
    <mergeCell ref="A81:A86"/>
    <mergeCell ref="B81:B86"/>
    <mergeCell ref="C81:C86"/>
    <mergeCell ref="D81:D86"/>
    <mergeCell ref="C51:C56"/>
    <mergeCell ref="D51:D56"/>
    <mergeCell ref="A63:A68"/>
    <mergeCell ref="D63:D68"/>
    <mergeCell ref="C87:C92"/>
    <mergeCell ref="B93:B98"/>
    <mergeCell ref="D15:D20"/>
    <mergeCell ref="D123:D128"/>
    <mergeCell ref="H2:K2"/>
    <mergeCell ref="A105:A110"/>
    <mergeCell ref="B105:B110"/>
    <mergeCell ref="D105:D110"/>
    <mergeCell ref="C111:C116"/>
    <mergeCell ref="D225:D230"/>
    <mergeCell ref="B225:B230"/>
    <mergeCell ref="A219:A224"/>
    <mergeCell ref="B219:B224"/>
    <mergeCell ref="C219:C224"/>
    <mergeCell ref="D219:D224"/>
    <mergeCell ref="A207:A212"/>
    <mergeCell ref="B207:B212"/>
    <mergeCell ref="C213:C218"/>
    <mergeCell ref="D213:D218"/>
    <mergeCell ref="C207:C212"/>
    <mergeCell ref="D207:D212"/>
    <mergeCell ref="A213:A218"/>
    <mergeCell ref="B213:B218"/>
    <mergeCell ref="A201:A206"/>
    <mergeCell ref="B201:B206"/>
  </mergeCells>
  <pageMargins left="0.59055118110236227" right="0.59055118110236227" top="0.78740157480314965" bottom="0.39370078740157483" header="0" footer="0"/>
  <pageSetup paperSize="9" scale="61" fitToHeight="0" orientation="landscape" r:id="rId1"/>
  <rowBreaks count="9" manualBreakCount="9">
    <brk id="32" max="11" man="1"/>
    <brk id="62" max="11" man="1"/>
    <brk id="92" max="11" man="1"/>
    <brk id="122" max="11" man="1"/>
    <brk id="158" max="11" man="1"/>
    <brk id="188" max="11" man="1"/>
    <brk id="218" max="11" man="1"/>
    <brk id="242" max="11" man="1"/>
    <brk id="2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2023-03-28T08:03:01Z</dcterms:modified>
</cp:coreProperties>
</file>